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itakou\Desktop\1.財務４表（固定資産台帳含む）\"/>
    </mc:Choice>
  </mc:AlternateContent>
  <xr:revisionPtr revIDLastSave="0" documentId="13_ncr:1_{6C4608E9-9132-465E-B1F4-1FD8236DF1C8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固定資産台帳" sheetId="71" r:id="rId1"/>
    <sheet name="固定資産台帳記載項目" sheetId="63" state="hidden" r:id="rId2"/>
    <sheet name="土地" sheetId="65" r:id="rId3"/>
    <sheet name="建物及び建物附属設備" sheetId="66" r:id="rId4"/>
    <sheet name="建設仮勘定" sheetId="76" state="hidden" r:id="rId5"/>
    <sheet name="工作物" sheetId="75" r:id="rId6"/>
    <sheet name="原本" sheetId="69" state="hidden" r:id="rId7"/>
    <sheet name="償却率（定額法）" sheetId="70" state="hidden" r:id="rId8"/>
    <sheet name="物品" sheetId="68" r:id="rId9"/>
    <sheet name="固定資産集計表" sheetId="64" r:id="rId10"/>
    <sheet name="償還年次表" sheetId="72" state="hidden" r:id="rId11"/>
    <sheet name="賞与・退職手当引当金" sheetId="73" state="hidden" r:id="rId12"/>
    <sheet name="様式目次" sheetId="34" state="hidden" r:id="rId13"/>
    <sheet name="行政コスト及び純資産変動計算書" sheetId="33" state="hidden" r:id="rId14"/>
    <sheet name="個別計算" sheetId="14" state="hidden" r:id="rId15"/>
    <sheet name="対象範囲" sheetId="13" state="hidden" r:id="rId16"/>
    <sheet name="相関図" sheetId="16" state="hidden" r:id="rId17"/>
    <sheet name="BS資料①" sheetId="17" state="hidden" r:id="rId18"/>
    <sheet name="BS資料⓶" sheetId="18" state="hidden" r:id="rId19"/>
    <sheet name="BS　徴収不能引当金" sheetId="29" state="hidden" r:id="rId20"/>
    <sheet name="PL資料①" sheetId="19" state="hidden" r:id="rId21"/>
    <sheet name="PL資料⓶" sheetId="20" state="hidden" r:id="rId22"/>
    <sheet name="NW資料①" sheetId="21" state="hidden" r:id="rId23"/>
    <sheet name="CF資料①" sheetId="23" state="hidden" r:id="rId24"/>
    <sheet name="第３章加工" sheetId="30" state="hidden" r:id="rId25"/>
    <sheet name="投資・出資金" sheetId="39" state="hidden" r:id="rId26"/>
    <sheet name="基金・貸付金" sheetId="40" state="hidden" r:id="rId27"/>
    <sheet name="未収金及び長期延滞債権" sheetId="42" state="hidden" r:id="rId28"/>
    <sheet name="補助金" sheetId="46" state="hidden" r:id="rId29"/>
    <sheet name="財源明細" sheetId="47" state="hidden" r:id="rId30"/>
    <sheet name="財源情報明細" sheetId="48" state="hidden" r:id="rId31"/>
    <sheet name="按分表" sheetId="82" state="hidden" r:id="rId32"/>
    <sheet name="按分率" sheetId="77" state="hidden" r:id="rId33"/>
    <sheet name="貸借対照表 (按分)" sheetId="78" state="hidden" r:id="rId34"/>
    <sheet name="行政コスト計算書 (按分)" sheetId="79" state="hidden" r:id="rId35"/>
    <sheet name="純資産変動計算書 (按分)" sheetId="80" state="hidden" r:id="rId36"/>
    <sheet name="資金収支計算書 (按分)" sheetId="81" state="hidden" r:id="rId37"/>
    <sheet name="作成例" sheetId="50" state="hidden" r:id="rId38"/>
    <sheet name="構成団体按分後財務書類" sheetId="60" state="hidden" r:id="rId39"/>
    <sheet name="貸借対照表 (構成団体向け)" sheetId="57" state="hidden" r:id="rId40"/>
    <sheet name="行政コスト計算書  (構成団体向け)" sheetId="52" state="hidden" r:id="rId41"/>
    <sheet name="純資産変動計算書 (構成団体向け)" sheetId="53" state="hidden" r:id="rId42"/>
    <sheet name="行政コスト及び純資産変動計算書 (構成団体向け)" sheetId="74" state="hidden" r:id="rId43"/>
    <sheet name="資金収支計算書 ( 構成団体向け)" sheetId="55" state="hidden" r:id="rId44"/>
  </sheets>
  <externalReferences>
    <externalReference r:id="rId45"/>
    <externalReference r:id="rId46"/>
  </externalReferences>
  <definedNames>
    <definedName name="_xlnm._FilterDatabase" localSheetId="4" hidden="1">建設仮勘定!$A$4:$BW$9</definedName>
    <definedName name="_xlnm._FilterDatabase" localSheetId="3" hidden="1">建物及び建物附属設備!$A$4:$BW$233</definedName>
    <definedName name="_xlnm._FilterDatabase" localSheetId="38" hidden="1">構成団体按分後財務書類!#REF!</definedName>
    <definedName name="_xlnm._FilterDatabase" localSheetId="40" hidden="1">'行政コスト計算書  (構成団体向け)'!#REF!</definedName>
    <definedName name="_xlnm._FilterDatabase" localSheetId="34" hidden="1">'行政コスト計算書 (按分)'!#REF!</definedName>
    <definedName name="_xlnm._FilterDatabase" localSheetId="43" hidden="1">'資金収支計算書 ( 構成団体向け)'!#REF!</definedName>
    <definedName name="_xlnm._FilterDatabase" localSheetId="36" hidden="1">'資金収支計算書 (按分)'!#REF!</definedName>
    <definedName name="_xlnm._FilterDatabase" localSheetId="35" hidden="1">'純資産変動計算書 (按分)'!#REF!</definedName>
    <definedName name="_xlnm._FilterDatabase" localSheetId="41" hidden="1">'純資産変動計算書 (構成団体向け)'!#REF!</definedName>
    <definedName name="_xlnm._FilterDatabase" localSheetId="33" hidden="1">'貸借対照表 (按分)'!#REF!</definedName>
    <definedName name="_xlnm._FilterDatabase" localSheetId="39" hidden="1">'貸借対照表 (構成団体向け)'!#REF!</definedName>
    <definedName name="_xlnm._FilterDatabase" localSheetId="2" hidden="1">土地!$A$4:$BW$54</definedName>
    <definedName name="_xlnm._FilterDatabase" localSheetId="8" hidden="1">物品!$A$4:$BW$6</definedName>
    <definedName name="_xlnm.Print_Area" localSheetId="26">基金・貸付金!$B$1:$L$23</definedName>
    <definedName name="_xlnm.Print_Area" localSheetId="3">建物及び建物附属設備!$A$1:$BJ$35</definedName>
    <definedName name="_xlnm.Print_Area" localSheetId="9">固定資産集計表!$A$1:$H$12</definedName>
    <definedName name="_xlnm.Print_Area" localSheetId="5">工作物!$A$1:$BJ$12</definedName>
    <definedName name="_xlnm.Print_Area" localSheetId="38">構成団体按分後財務書類!$A$1:$Y$242</definedName>
    <definedName name="_xlnm.Print_Area" localSheetId="13">行政コスト及び純資産変動計算書!$A$1:$U$57</definedName>
    <definedName name="_xlnm.Print_Area" localSheetId="42">'行政コスト及び純資産変動計算書 (構成団体向け)'!$A$1:$U$57</definedName>
    <definedName name="_xlnm.Print_Area" localSheetId="40">'行政コスト計算書  (構成団体向け)'!$A$1:$N$42</definedName>
    <definedName name="_xlnm.Print_Area" localSheetId="34">'行政コスト計算書 (按分)'!$A$1:$N$42</definedName>
    <definedName name="_xlnm.Print_Area" localSheetId="30">財源情報明細!$B$1:$I$10</definedName>
    <definedName name="_xlnm.Print_Area" localSheetId="29">財源明細!$A$1:$G$16</definedName>
    <definedName name="_xlnm.Print_Area" localSheetId="37">作成例!$A$1:$U$40</definedName>
    <definedName name="_xlnm.Print_Area" localSheetId="43">'資金収支計算書 ( 構成団体向け)'!$A$1:$N$60</definedName>
    <definedName name="_xlnm.Print_Area" localSheetId="36">'資金収支計算書 (按分)'!$A$1:$N$60</definedName>
    <definedName name="_xlnm.Print_Area" localSheetId="35">'純資産変動計算書 (按分)'!$A$1:$N$24</definedName>
    <definedName name="_xlnm.Print_Area" localSheetId="41">'純資産変動計算書 (構成団体向け)'!$A$1:$N$24</definedName>
    <definedName name="_xlnm.Print_Area" localSheetId="33">'貸借対照表 (按分)'!$A$1:$AC$63</definedName>
    <definedName name="_xlnm.Print_Area" localSheetId="39">'貸借対照表 (構成団体向け)'!$A$1:$AC$63</definedName>
    <definedName name="_xlnm.Print_Area" localSheetId="2">土地!$A$1:$BJ$54</definedName>
    <definedName name="_xlnm.Print_Area" localSheetId="25">投資・出資金!$B$1:$N$21</definedName>
    <definedName name="_xlnm.Print_Area" localSheetId="8">物品!$A$1:$BJ$23</definedName>
    <definedName name="_xlnm.Print_Area" localSheetId="28">補助金!$A$1:$K$17</definedName>
    <definedName name="_xlnm.Print_Area" localSheetId="27">未収金及び長期延滞債権!$A$1:$H$15</definedName>
    <definedName name="_xlnm.Print_Area" localSheetId="12">様式目次!$C$4:$AG$15</definedName>
    <definedName name="運営形態">'[1]建物台帳CSV(1)'!$BW$23:$BW$26</definedName>
    <definedName name="科目マスタ">[2]科目マスタ!$A$1:$A$65536</definedName>
    <definedName name="諸表種類">[2]科目マスタ!$E$1:$E$5</definedName>
    <definedName name="耐震診断">'[1]建物台帳CSV(1)'!$BU$23:$BU$26</definedName>
    <definedName name="耐震補強">'[1]建物台帳CSV(1)'!$BV$23:$BV$26</definedName>
    <definedName name="利用者属性">'[1]建物台帳CSV(1)'!$CL$24:$CL$26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" i="66" l="1"/>
  <c r="P7" i="66"/>
  <c r="R7" i="66" s="1"/>
  <c r="Q7" i="66" l="1"/>
  <c r="T7" i="66" s="1"/>
  <c r="C5" i="77" l="1"/>
  <c r="C4" i="77"/>
  <c r="C3" i="77"/>
  <c r="M12" i="75" l="1"/>
  <c r="P12" i="75"/>
  <c r="Q12" i="75" s="1"/>
  <c r="S12" i="75"/>
  <c r="R12" i="75" l="1"/>
  <c r="T12" i="75" s="1"/>
  <c r="Y54" i="65" l="1"/>
  <c r="Y53" i="65"/>
  <c r="Y52" i="65"/>
  <c r="Y51" i="65"/>
  <c r="Y50" i="65"/>
  <c r="Y49" i="65"/>
  <c r="Y48" i="65"/>
  <c r="Y47" i="65"/>
  <c r="Y46" i="65"/>
  <c r="Y45" i="65"/>
  <c r="Y44" i="65"/>
  <c r="Y43" i="65"/>
  <c r="Y42" i="65"/>
  <c r="Y41" i="65"/>
  <c r="Y40" i="65"/>
  <c r="Y39" i="65"/>
  <c r="Y38" i="65"/>
  <c r="Y37" i="65"/>
  <c r="Y36" i="65"/>
  <c r="Y35" i="65"/>
  <c r="Y34" i="65"/>
  <c r="Y33" i="65"/>
  <c r="Y32" i="65"/>
  <c r="Y31" i="65"/>
  <c r="Y30" i="65"/>
  <c r="Y29" i="65"/>
  <c r="Y28" i="65"/>
  <c r="Y27" i="65"/>
  <c r="Y26" i="65"/>
  <c r="Y25" i="65"/>
  <c r="Y24" i="65"/>
  <c r="Y23" i="65"/>
  <c r="Y22" i="65"/>
  <c r="Y21" i="65"/>
  <c r="Y20" i="65"/>
  <c r="Y19" i="65"/>
  <c r="Y18" i="65"/>
  <c r="Y17" i="65"/>
  <c r="Y16" i="65"/>
  <c r="Y15" i="65"/>
  <c r="Y14" i="65"/>
  <c r="Y13" i="65"/>
  <c r="Y12" i="65"/>
  <c r="Y11" i="65"/>
  <c r="Y10" i="65"/>
  <c r="Y9" i="65"/>
  <c r="Y8" i="65"/>
  <c r="Y7" i="65"/>
  <c r="Y6" i="65"/>
  <c r="Y5" i="65"/>
  <c r="Y23" i="68"/>
  <c r="Y22" i="68"/>
  <c r="Y21" i="68"/>
  <c r="Y20" i="68"/>
  <c r="Y19" i="68"/>
  <c r="Y18" i="68"/>
  <c r="Y17" i="68"/>
  <c r="Y16" i="68"/>
  <c r="Y15" i="68"/>
  <c r="Y14" i="68"/>
  <c r="Y13" i="68"/>
  <c r="Y12" i="68"/>
  <c r="Y11" i="68"/>
  <c r="Y10" i="68"/>
  <c r="Y9" i="68"/>
  <c r="Y8" i="68"/>
  <c r="Y7" i="68"/>
  <c r="Y6" i="68"/>
  <c r="Y5" i="68"/>
  <c r="Y11" i="75"/>
  <c r="Y10" i="75"/>
  <c r="Y9" i="75"/>
  <c r="Y8" i="75"/>
  <c r="Y7" i="75"/>
  <c r="Y6" i="75"/>
  <c r="Y5" i="75"/>
  <c r="Y6" i="66"/>
  <c r="Y7" i="66"/>
  <c r="Y8" i="66"/>
  <c r="Y9" i="66"/>
  <c r="Y10" i="66"/>
  <c r="Y11" i="66"/>
  <c r="Y12" i="66"/>
  <c r="Y13" i="66"/>
  <c r="Y14" i="66"/>
  <c r="Y15" i="66"/>
  <c r="Y16" i="66"/>
  <c r="Y17" i="66"/>
  <c r="Y18" i="66"/>
  <c r="Y19" i="66"/>
  <c r="Y20" i="66"/>
  <c r="Y21" i="66"/>
  <c r="Y22" i="66"/>
  <c r="Y23" i="66"/>
  <c r="Y24" i="66"/>
  <c r="Y25" i="66"/>
  <c r="Y26" i="66"/>
  <c r="Y27" i="66"/>
  <c r="Y28" i="66"/>
  <c r="Y29" i="66"/>
  <c r="Y30" i="66"/>
  <c r="Y31" i="66"/>
  <c r="Y5" i="66"/>
  <c r="M25" i="66" l="1"/>
  <c r="P25" i="66"/>
  <c r="Q25" i="66" s="1"/>
  <c r="S25" i="66"/>
  <c r="R25" i="66" l="1"/>
  <c r="T25" i="66" s="1"/>
  <c r="M6" i="66" l="1"/>
  <c r="M5" i="66"/>
  <c r="P21" i="65"/>
  <c r="Q21" i="65" s="1"/>
  <c r="S21" i="65"/>
  <c r="AP21" i="65"/>
  <c r="BI21" i="65" s="1"/>
  <c r="P22" i="65"/>
  <c r="Q22" i="65" s="1"/>
  <c r="S22" i="65"/>
  <c r="AP22" i="65"/>
  <c r="BI22" i="65" s="1"/>
  <c r="P23" i="65"/>
  <c r="R23" i="65" s="1"/>
  <c r="S23" i="65"/>
  <c r="AP23" i="65"/>
  <c r="BI23" i="65" s="1"/>
  <c r="P24" i="65"/>
  <c r="Q24" i="65" s="1"/>
  <c r="S24" i="65"/>
  <c r="AP24" i="65"/>
  <c r="BI24" i="65" s="1"/>
  <c r="P25" i="65"/>
  <c r="R25" i="65" s="1"/>
  <c r="S25" i="65"/>
  <c r="AP25" i="65"/>
  <c r="BI25" i="65" s="1"/>
  <c r="P26" i="65"/>
  <c r="R26" i="65" s="1"/>
  <c r="S26" i="65"/>
  <c r="AP26" i="65"/>
  <c r="BI26" i="65" s="1"/>
  <c r="P27" i="65"/>
  <c r="R27" i="65" s="1"/>
  <c r="S27" i="65"/>
  <c r="AP27" i="65"/>
  <c r="BI27" i="65" s="1"/>
  <c r="P28" i="65"/>
  <c r="Q28" i="65" s="1"/>
  <c r="S28" i="65"/>
  <c r="AP28" i="65"/>
  <c r="BI28" i="65" s="1"/>
  <c r="P29" i="65"/>
  <c r="R29" i="65" s="1"/>
  <c r="S29" i="65"/>
  <c r="AP29" i="65"/>
  <c r="BI29" i="65" s="1"/>
  <c r="P30" i="65"/>
  <c r="Q30" i="65" s="1"/>
  <c r="S30" i="65"/>
  <c r="AP30" i="65"/>
  <c r="BI30" i="65" s="1"/>
  <c r="P31" i="65"/>
  <c r="R31" i="65" s="1"/>
  <c r="S31" i="65"/>
  <c r="AP31" i="65"/>
  <c r="BI31" i="65" s="1"/>
  <c r="P32" i="65"/>
  <c r="Q32" i="65" s="1"/>
  <c r="S32" i="65"/>
  <c r="AP32" i="65"/>
  <c r="BI32" i="65" s="1"/>
  <c r="P33" i="65"/>
  <c r="R33" i="65" s="1"/>
  <c r="S33" i="65"/>
  <c r="AP33" i="65"/>
  <c r="BI33" i="65" s="1"/>
  <c r="P34" i="65"/>
  <c r="Q34" i="65" s="1"/>
  <c r="S34" i="65"/>
  <c r="AP34" i="65"/>
  <c r="BI34" i="65" s="1"/>
  <c r="P35" i="65"/>
  <c r="R35" i="65" s="1"/>
  <c r="S35" i="65"/>
  <c r="AP35" i="65"/>
  <c r="BI35" i="65" s="1"/>
  <c r="P36" i="65"/>
  <c r="Q36" i="65" s="1"/>
  <c r="S36" i="65"/>
  <c r="AP36" i="65"/>
  <c r="BI36" i="65" s="1"/>
  <c r="P37" i="65"/>
  <c r="R37" i="65" s="1"/>
  <c r="S37" i="65"/>
  <c r="AP37" i="65"/>
  <c r="BI37" i="65" s="1"/>
  <c r="P38" i="65"/>
  <c r="Q38" i="65" s="1"/>
  <c r="S38" i="65"/>
  <c r="AP38" i="65"/>
  <c r="BI38" i="65" s="1"/>
  <c r="P39" i="65"/>
  <c r="R39" i="65" s="1"/>
  <c r="S39" i="65"/>
  <c r="AP39" i="65"/>
  <c r="BI39" i="65" s="1"/>
  <c r="P40" i="65"/>
  <c r="Q40" i="65" s="1"/>
  <c r="S40" i="65"/>
  <c r="AP40" i="65"/>
  <c r="BI40" i="65" s="1"/>
  <c r="P41" i="65"/>
  <c r="R41" i="65" s="1"/>
  <c r="S41" i="65"/>
  <c r="AP41" i="65"/>
  <c r="BI41" i="65" s="1"/>
  <c r="P42" i="65"/>
  <c r="Q42" i="65" s="1"/>
  <c r="S42" i="65"/>
  <c r="AP42" i="65"/>
  <c r="BI42" i="65" s="1"/>
  <c r="P43" i="65"/>
  <c r="R43" i="65" s="1"/>
  <c r="S43" i="65"/>
  <c r="AP43" i="65"/>
  <c r="BI43" i="65" s="1"/>
  <c r="P44" i="65"/>
  <c r="Q44" i="65" s="1"/>
  <c r="S44" i="65"/>
  <c r="AP44" i="65"/>
  <c r="BI44" i="65" s="1"/>
  <c r="P45" i="65"/>
  <c r="R45" i="65" s="1"/>
  <c r="S45" i="65"/>
  <c r="AP45" i="65"/>
  <c r="BI45" i="65" s="1"/>
  <c r="P46" i="65"/>
  <c r="Q46" i="65" s="1"/>
  <c r="S46" i="65"/>
  <c r="AP46" i="65"/>
  <c r="BI46" i="65" s="1"/>
  <c r="P47" i="65"/>
  <c r="R47" i="65" s="1"/>
  <c r="S47" i="65"/>
  <c r="AP47" i="65"/>
  <c r="BI47" i="65" s="1"/>
  <c r="P48" i="65"/>
  <c r="Q48" i="65" s="1"/>
  <c r="S48" i="65"/>
  <c r="AP48" i="65"/>
  <c r="BI48" i="65" s="1"/>
  <c r="P49" i="65"/>
  <c r="R49" i="65" s="1"/>
  <c r="S49" i="65"/>
  <c r="AP49" i="65"/>
  <c r="BI49" i="65" s="1"/>
  <c r="P50" i="65"/>
  <c r="Q50" i="65" s="1"/>
  <c r="S50" i="65"/>
  <c r="AP50" i="65"/>
  <c r="BI50" i="65" s="1"/>
  <c r="P51" i="65"/>
  <c r="R51" i="65" s="1"/>
  <c r="S51" i="65"/>
  <c r="AP51" i="65"/>
  <c r="BI51" i="65" s="1"/>
  <c r="P52" i="65"/>
  <c r="Q52" i="65" s="1"/>
  <c r="S52" i="65"/>
  <c r="AP52" i="65"/>
  <c r="BI52" i="65" s="1"/>
  <c r="P53" i="65"/>
  <c r="R53" i="65" s="1"/>
  <c r="S53" i="65"/>
  <c r="AP53" i="65"/>
  <c r="BI53" i="65" s="1"/>
  <c r="P54" i="65"/>
  <c r="Q54" i="65" s="1"/>
  <c r="S54" i="65"/>
  <c r="AP54" i="65"/>
  <c r="BI54" i="65" s="1"/>
  <c r="R46" i="65" l="1"/>
  <c r="T46" i="65" s="1"/>
  <c r="BG46" i="65" s="1"/>
  <c r="AN46" i="65" s="1"/>
  <c r="R48" i="65"/>
  <c r="T48" i="65" s="1"/>
  <c r="BG48" i="65" s="1"/>
  <c r="AN48" i="65" s="1"/>
  <c r="Q53" i="65"/>
  <c r="T53" i="65" s="1"/>
  <c r="BG53" i="65" s="1"/>
  <c r="R32" i="65"/>
  <c r="Q29" i="65"/>
  <c r="T29" i="65" s="1"/>
  <c r="BG29" i="65" s="1"/>
  <c r="AN29" i="65" s="1"/>
  <c r="R30" i="65"/>
  <c r="T30" i="65" s="1"/>
  <c r="BG30" i="65" s="1"/>
  <c r="AN30" i="65" s="1"/>
  <c r="Q37" i="65"/>
  <c r="T37" i="65" s="1"/>
  <c r="BG37" i="65" s="1"/>
  <c r="AN37" i="65" s="1"/>
  <c r="Q26" i="65"/>
  <c r="T26" i="65" s="1"/>
  <c r="BG26" i="65" s="1"/>
  <c r="AN26" i="65" s="1"/>
  <c r="Q45" i="65"/>
  <c r="T45" i="65" s="1"/>
  <c r="BG45" i="65" s="1"/>
  <c r="AN45" i="65" s="1"/>
  <c r="R40" i="65"/>
  <c r="T40" i="65" s="1"/>
  <c r="BG40" i="65" s="1"/>
  <c r="AN40" i="65" s="1"/>
  <c r="AN53" i="65"/>
  <c r="R24" i="65"/>
  <c r="T24" i="65" s="1"/>
  <c r="BG24" i="65" s="1"/>
  <c r="AN24" i="65" s="1"/>
  <c r="R38" i="65"/>
  <c r="T38" i="65" s="1"/>
  <c r="BG38" i="65" s="1"/>
  <c r="AN38" i="65" s="1"/>
  <c r="R54" i="65"/>
  <c r="T54" i="65" s="1"/>
  <c r="BG54" i="65" s="1"/>
  <c r="AN54" i="65" s="1"/>
  <c r="T32" i="65"/>
  <c r="BG32" i="65" s="1"/>
  <c r="AN32" i="65" s="1"/>
  <c r="R50" i="65"/>
  <c r="T50" i="65" s="1"/>
  <c r="BG50" i="65" s="1"/>
  <c r="AN50" i="65" s="1"/>
  <c r="Q47" i="65"/>
  <c r="T47" i="65" s="1"/>
  <c r="BG47" i="65" s="1"/>
  <c r="AN47" i="65" s="1"/>
  <c r="R42" i="65"/>
  <c r="T42" i="65" s="1"/>
  <c r="BG42" i="65" s="1"/>
  <c r="AN42" i="65" s="1"/>
  <c r="Q39" i="65"/>
  <c r="T39" i="65" s="1"/>
  <c r="BG39" i="65" s="1"/>
  <c r="AN39" i="65" s="1"/>
  <c r="R34" i="65"/>
  <c r="T34" i="65" s="1"/>
  <c r="BG34" i="65" s="1"/>
  <c r="AN34" i="65" s="1"/>
  <c r="Q31" i="65"/>
  <c r="T31" i="65" s="1"/>
  <c r="BG31" i="65" s="1"/>
  <c r="AN31" i="65" s="1"/>
  <c r="R22" i="65"/>
  <c r="T22" i="65" s="1"/>
  <c r="BG22" i="65" s="1"/>
  <c r="AN22" i="65" s="1"/>
  <c r="R52" i="65"/>
  <c r="T52" i="65" s="1"/>
  <c r="BG52" i="65" s="1"/>
  <c r="AN52" i="65" s="1"/>
  <c r="Q49" i="65"/>
  <c r="T49" i="65" s="1"/>
  <c r="BG49" i="65" s="1"/>
  <c r="AN49" i="65" s="1"/>
  <c r="R44" i="65"/>
  <c r="T44" i="65" s="1"/>
  <c r="BG44" i="65" s="1"/>
  <c r="AN44" i="65" s="1"/>
  <c r="Q41" i="65"/>
  <c r="T41" i="65" s="1"/>
  <c r="BG41" i="65" s="1"/>
  <c r="AN41" i="65" s="1"/>
  <c r="R36" i="65"/>
  <c r="T36" i="65" s="1"/>
  <c r="BG36" i="65" s="1"/>
  <c r="AN36" i="65" s="1"/>
  <c r="Q33" i="65"/>
  <c r="T33" i="65" s="1"/>
  <c r="BG33" i="65" s="1"/>
  <c r="AN33" i="65" s="1"/>
  <c r="R28" i="65"/>
  <c r="T28" i="65" s="1"/>
  <c r="BG28" i="65" s="1"/>
  <c r="AN28" i="65" s="1"/>
  <c r="Q51" i="65"/>
  <c r="T51" i="65" s="1"/>
  <c r="BG51" i="65" s="1"/>
  <c r="AN51" i="65" s="1"/>
  <c r="Q43" i="65"/>
  <c r="T43" i="65" s="1"/>
  <c r="BG43" i="65" s="1"/>
  <c r="AN43" i="65" s="1"/>
  <c r="Q35" i="65"/>
  <c r="T35" i="65" s="1"/>
  <c r="BG35" i="65" s="1"/>
  <c r="AN35" i="65" s="1"/>
  <c r="Q27" i="65"/>
  <c r="T27" i="65" s="1"/>
  <c r="BG27" i="65" s="1"/>
  <c r="AN27" i="65" s="1"/>
  <c r="Q25" i="65"/>
  <c r="T25" i="65" s="1"/>
  <c r="BG25" i="65" s="1"/>
  <c r="AN25" i="65" s="1"/>
  <c r="Q23" i="65"/>
  <c r="T23" i="65" s="1"/>
  <c r="BG23" i="65" s="1"/>
  <c r="AN23" i="65" s="1"/>
  <c r="R21" i="65"/>
  <c r="T21" i="65" s="1"/>
  <c r="BG21" i="65" s="1"/>
  <c r="AN21" i="65" s="1"/>
  <c r="O4" i="81"/>
  <c r="P3" i="81"/>
  <c r="O3" i="81"/>
  <c r="O4" i="80"/>
  <c r="P3" i="80"/>
  <c r="O3" i="80"/>
  <c r="O4" i="79"/>
  <c r="P3" i="79"/>
  <c r="O3" i="79"/>
  <c r="J21" i="80"/>
  <c r="J20" i="80"/>
  <c r="J19" i="80"/>
  <c r="C23" i="77"/>
  <c r="A1" i="68"/>
  <c r="A1" i="75"/>
  <c r="A1" i="66"/>
  <c r="S56" i="68"/>
  <c r="P56" i="68"/>
  <c r="M56" i="68"/>
  <c r="S55" i="68"/>
  <c r="P55" i="68"/>
  <c r="R55" i="68"/>
  <c r="M55" i="68"/>
  <c r="S54" i="68"/>
  <c r="P54" i="68"/>
  <c r="Q54" i="68" s="1"/>
  <c r="T54" i="68" s="1"/>
  <c r="BG54" i="68" s="1"/>
  <c r="M54" i="68"/>
  <c r="S53" i="68"/>
  <c r="P53" i="68"/>
  <c r="R53" i="68"/>
  <c r="M53" i="68"/>
  <c r="S52" i="68"/>
  <c r="P52" i="68"/>
  <c r="Q52" i="68" s="1"/>
  <c r="T52" i="68" s="1"/>
  <c r="BG52" i="68" s="1"/>
  <c r="M52" i="68"/>
  <c r="S51" i="68"/>
  <c r="P51" i="68"/>
  <c r="M51" i="68"/>
  <c r="S50" i="68"/>
  <c r="P50" i="68"/>
  <c r="M50" i="68"/>
  <c r="S49" i="68"/>
  <c r="P49" i="68"/>
  <c r="R49" i="68" s="1"/>
  <c r="M49" i="68"/>
  <c r="S48" i="68"/>
  <c r="P48" i="68"/>
  <c r="Q48" i="68" s="1"/>
  <c r="T48" i="68" s="1"/>
  <c r="BG48" i="68" s="1"/>
  <c r="AN48" i="68" s="1"/>
  <c r="M48" i="68"/>
  <c r="S47" i="68"/>
  <c r="P47" i="68"/>
  <c r="M47" i="68"/>
  <c r="S46" i="68"/>
  <c r="P46" i="68"/>
  <c r="M46" i="68"/>
  <c r="S45" i="68"/>
  <c r="P45" i="68"/>
  <c r="R45" i="68" s="1"/>
  <c r="M45" i="68"/>
  <c r="S44" i="68"/>
  <c r="P44" i="68"/>
  <c r="M44" i="68"/>
  <c r="S43" i="68"/>
  <c r="P43" i="68"/>
  <c r="M43" i="68"/>
  <c r="S42" i="68"/>
  <c r="P42" i="68"/>
  <c r="R42" i="68" s="1"/>
  <c r="M42" i="68"/>
  <c r="S41" i="68"/>
  <c r="P41" i="68"/>
  <c r="R41" i="68" s="1"/>
  <c r="M41" i="68"/>
  <c r="S40" i="68"/>
  <c r="P40" i="68"/>
  <c r="Q40" i="68" s="1"/>
  <c r="T40" i="68" s="1"/>
  <c r="BG40" i="68" s="1"/>
  <c r="X40" i="68" s="1"/>
  <c r="Y40" i="68" s="1"/>
  <c r="M40" i="68"/>
  <c r="S39" i="68"/>
  <c r="P39" i="68"/>
  <c r="M39" i="68"/>
  <c r="S38" i="68"/>
  <c r="P38" i="68"/>
  <c r="Q38" i="68" s="1"/>
  <c r="T38" i="68" s="1"/>
  <c r="BG38" i="68" s="1"/>
  <c r="AN38" i="68" s="1"/>
  <c r="M38" i="68"/>
  <c r="S37" i="68"/>
  <c r="P37" i="68"/>
  <c r="R37" i="68" s="1"/>
  <c r="M37" i="68"/>
  <c r="S36" i="68"/>
  <c r="P36" i="68"/>
  <c r="Q36" i="68" s="1"/>
  <c r="T36" i="68" s="1"/>
  <c r="BG36" i="68" s="1"/>
  <c r="M36" i="68"/>
  <c r="S35" i="68"/>
  <c r="P35" i="68"/>
  <c r="M35" i="68"/>
  <c r="S34" i="68"/>
  <c r="P34" i="68"/>
  <c r="R34" i="68" s="1"/>
  <c r="M34" i="68"/>
  <c r="S33" i="68"/>
  <c r="P33" i="68"/>
  <c r="M33" i="68"/>
  <c r="S32" i="68"/>
  <c r="P32" i="68"/>
  <c r="Q32" i="68" s="1"/>
  <c r="T32" i="68" s="1"/>
  <c r="BG32" i="68" s="1"/>
  <c r="M32" i="68"/>
  <c r="S31" i="68"/>
  <c r="P31" i="68"/>
  <c r="M31" i="68"/>
  <c r="S30" i="68"/>
  <c r="P30" i="68"/>
  <c r="Q30" i="68" s="1"/>
  <c r="T30" i="68" s="1"/>
  <c r="BG30" i="68" s="1"/>
  <c r="X30" i="68" s="1"/>
  <c r="Y30" i="68" s="1"/>
  <c r="M30" i="68"/>
  <c r="S29" i="68"/>
  <c r="P29" i="68"/>
  <c r="M29" i="68"/>
  <c r="S28" i="68"/>
  <c r="P28" i="68"/>
  <c r="R28" i="68" s="1"/>
  <c r="M28" i="68"/>
  <c r="S27" i="68"/>
  <c r="P27" i="68"/>
  <c r="Q27" i="68" s="1"/>
  <c r="T27" i="68" s="1"/>
  <c r="BG27" i="68" s="1"/>
  <c r="M27" i="68"/>
  <c r="S26" i="68"/>
  <c r="P26" i="68"/>
  <c r="R26" i="68" s="1"/>
  <c r="M26" i="68"/>
  <c r="S25" i="68"/>
  <c r="P25" i="68"/>
  <c r="Q25" i="68" s="1"/>
  <c r="T25" i="68" s="1"/>
  <c r="BG25" i="68" s="1"/>
  <c r="M25" i="68"/>
  <c r="S24" i="68"/>
  <c r="P24" i="68"/>
  <c r="R24" i="68" s="1"/>
  <c r="M24" i="68"/>
  <c r="S23" i="68"/>
  <c r="P23" i="68"/>
  <c r="Q23" i="68" s="1"/>
  <c r="M23" i="68"/>
  <c r="S22" i="68"/>
  <c r="P22" i="68"/>
  <c r="R22" i="68" s="1"/>
  <c r="M22" i="68"/>
  <c r="S21" i="68"/>
  <c r="P21" i="68"/>
  <c r="Q21" i="68" s="1"/>
  <c r="M21" i="68"/>
  <c r="S20" i="68"/>
  <c r="P20" i="68"/>
  <c r="M20" i="68"/>
  <c r="S19" i="68"/>
  <c r="P19" i="68"/>
  <c r="R19" i="68" s="1"/>
  <c r="M19" i="68"/>
  <c r="S18" i="68"/>
  <c r="P18" i="68"/>
  <c r="R18" i="68" s="1"/>
  <c r="M18" i="68"/>
  <c r="S17" i="68"/>
  <c r="P17" i="68"/>
  <c r="M17" i="68"/>
  <c r="S16" i="68"/>
  <c r="P16" i="68"/>
  <c r="R16" i="68" s="1"/>
  <c r="M16" i="68"/>
  <c r="S15" i="68"/>
  <c r="P15" i="68"/>
  <c r="Q15" i="68" s="1"/>
  <c r="M15" i="68"/>
  <c r="S14" i="68"/>
  <c r="P14" i="68"/>
  <c r="R14" i="68" s="1"/>
  <c r="M14" i="68"/>
  <c r="S13" i="68"/>
  <c r="P13" i="68"/>
  <c r="M13" i="68"/>
  <c r="S12" i="68"/>
  <c r="P12" i="68"/>
  <c r="R12" i="68" s="1"/>
  <c r="M12" i="68"/>
  <c r="S11" i="68"/>
  <c r="P11" i="68"/>
  <c r="R11" i="68" s="1"/>
  <c r="M11" i="68"/>
  <c r="S10" i="68"/>
  <c r="P10" i="68"/>
  <c r="R10" i="68" s="1"/>
  <c r="M10" i="68"/>
  <c r="S9" i="68"/>
  <c r="P9" i="68"/>
  <c r="R9" i="68" s="1"/>
  <c r="M9" i="68"/>
  <c r="S67" i="68"/>
  <c r="P67" i="68"/>
  <c r="M67" i="68"/>
  <c r="S66" i="68"/>
  <c r="P66" i="68"/>
  <c r="R66" i="68" s="1"/>
  <c r="M66" i="68"/>
  <c r="S65" i="68"/>
  <c r="P65" i="68"/>
  <c r="R65" i="68" s="1"/>
  <c r="M65" i="68"/>
  <c r="S64" i="68"/>
  <c r="P64" i="68"/>
  <c r="R64" i="68" s="1"/>
  <c r="M64" i="68"/>
  <c r="S63" i="68"/>
  <c r="P63" i="68"/>
  <c r="R63" i="68" s="1"/>
  <c r="M63" i="68"/>
  <c r="S62" i="68"/>
  <c r="P62" i="68"/>
  <c r="R62" i="68" s="1"/>
  <c r="M62" i="68"/>
  <c r="S61" i="68"/>
  <c r="P61" i="68"/>
  <c r="R61" i="68" s="1"/>
  <c r="M61" i="68"/>
  <c r="S60" i="68"/>
  <c r="P60" i="68"/>
  <c r="R60" i="68" s="1"/>
  <c r="M60" i="68"/>
  <c r="S59" i="68"/>
  <c r="P59" i="68"/>
  <c r="M59" i="68"/>
  <c r="S58" i="68"/>
  <c r="P58" i="68"/>
  <c r="R58" i="68" s="1"/>
  <c r="M58" i="68"/>
  <c r="AP18" i="65"/>
  <c r="BI18" i="65" s="1"/>
  <c r="S18" i="65"/>
  <c r="P18" i="65"/>
  <c r="R18" i="65" s="1"/>
  <c r="AP17" i="65"/>
  <c r="BI17" i="65" s="1"/>
  <c r="S17" i="65"/>
  <c r="P17" i="65"/>
  <c r="AP16" i="65"/>
  <c r="BI16" i="65" s="1"/>
  <c r="S16" i="65"/>
  <c r="P16" i="65"/>
  <c r="R16" i="65" s="1"/>
  <c r="AP15" i="65"/>
  <c r="BI15" i="65" s="1"/>
  <c r="S15" i="65"/>
  <c r="P15" i="65"/>
  <c r="R15" i="65" s="1"/>
  <c r="AP14" i="65"/>
  <c r="BI14" i="65" s="1"/>
  <c r="S14" i="65"/>
  <c r="P14" i="65"/>
  <c r="R14" i="65" s="1"/>
  <c r="AP13" i="65"/>
  <c r="BI13" i="65" s="1"/>
  <c r="S13" i="65"/>
  <c r="P13" i="65"/>
  <c r="Q13" i="65" s="1"/>
  <c r="AP12" i="65"/>
  <c r="BI12" i="65" s="1"/>
  <c r="S12" i="65"/>
  <c r="P12" i="65"/>
  <c r="R12" i="65" s="1"/>
  <c r="AP11" i="65"/>
  <c r="BI11" i="65" s="1"/>
  <c r="S11" i="65"/>
  <c r="P11" i="65"/>
  <c r="R11" i="65" s="1"/>
  <c r="AP10" i="65"/>
  <c r="BI10" i="65" s="1"/>
  <c r="S10" i="65"/>
  <c r="P10" i="65"/>
  <c r="R10" i="65" s="1"/>
  <c r="AP9" i="65"/>
  <c r="BI9" i="65" s="1"/>
  <c r="S9" i="65"/>
  <c r="P9" i="65"/>
  <c r="R9" i="65" s="1"/>
  <c r="AP8" i="65"/>
  <c r="BI8" i="65" s="1"/>
  <c r="S8" i="65"/>
  <c r="P8" i="65"/>
  <c r="R8" i="65" s="1"/>
  <c r="AP7" i="65"/>
  <c r="BI7" i="65" s="1"/>
  <c r="S7" i="65"/>
  <c r="P7" i="65"/>
  <c r="R7" i="65" s="1"/>
  <c r="F12" i="47"/>
  <c r="M11" i="66"/>
  <c r="P11" i="66"/>
  <c r="Q11" i="66" s="1"/>
  <c r="S11" i="66"/>
  <c r="M12" i="66"/>
  <c r="P12" i="66"/>
  <c r="R12" i="66" s="1"/>
  <c r="S12" i="66"/>
  <c r="M13" i="66"/>
  <c r="P13" i="66"/>
  <c r="S13" i="66"/>
  <c r="M14" i="66"/>
  <c r="P14" i="66"/>
  <c r="R14" i="66" s="1"/>
  <c r="S14" i="66"/>
  <c r="S9" i="66"/>
  <c r="P9" i="66"/>
  <c r="M9" i="66"/>
  <c r="P7" i="53"/>
  <c r="H3" i="60"/>
  <c r="M68" i="68"/>
  <c r="M57" i="68"/>
  <c r="S57" i="68"/>
  <c r="P57" i="68"/>
  <c r="Q57" i="68" s="1"/>
  <c r="T57" i="68" s="1"/>
  <c r="BG57" i="68" s="1"/>
  <c r="X57" i="68" s="1"/>
  <c r="Y57" i="68" s="1"/>
  <c r="M8" i="68"/>
  <c r="M7" i="68"/>
  <c r="M6" i="68"/>
  <c r="M5" i="68"/>
  <c r="O1" i="69"/>
  <c r="O1" i="68"/>
  <c r="O1" i="75"/>
  <c r="BG12" i="75" s="1"/>
  <c r="O1" i="76"/>
  <c r="O1" i="66"/>
  <c r="BG25" i="66" s="1"/>
  <c r="G10" i="46"/>
  <c r="G9" i="46"/>
  <c r="G8" i="46"/>
  <c r="B46" i="60"/>
  <c r="B45" i="60"/>
  <c r="C45" i="60" s="1"/>
  <c r="H45" i="60" s="1"/>
  <c r="I45" i="60" s="1"/>
  <c r="B9" i="64"/>
  <c r="S9" i="76"/>
  <c r="P9" i="76"/>
  <c r="R9" i="76"/>
  <c r="S8" i="76"/>
  <c r="P8" i="76"/>
  <c r="S7" i="76"/>
  <c r="P7" i="76"/>
  <c r="Q7" i="76" s="1"/>
  <c r="T7" i="76" s="1"/>
  <c r="BG7" i="76" s="1"/>
  <c r="S6" i="76"/>
  <c r="P6" i="76"/>
  <c r="S5" i="76"/>
  <c r="P5" i="76"/>
  <c r="Q5" i="76" s="1"/>
  <c r="D1" i="76"/>
  <c r="Q9" i="76"/>
  <c r="T9" i="76" s="1"/>
  <c r="BG9" i="76" s="1"/>
  <c r="P227" i="66"/>
  <c r="R227" i="66" s="1"/>
  <c r="M227" i="66"/>
  <c r="P228" i="66"/>
  <c r="R228" i="66" s="1"/>
  <c r="M228" i="66"/>
  <c r="P229" i="66"/>
  <c r="Q229" i="66" s="1"/>
  <c r="T229" i="66" s="1"/>
  <c r="BG229" i="66" s="1"/>
  <c r="AN229" i="66" s="1"/>
  <c r="M229" i="66"/>
  <c r="P230" i="66"/>
  <c r="R230" i="66" s="1"/>
  <c r="M230" i="66"/>
  <c r="P232" i="66"/>
  <c r="R232" i="66" s="1"/>
  <c r="S232" i="66"/>
  <c r="M232" i="66"/>
  <c r="P231" i="66"/>
  <c r="R231" i="66" s="1"/>
  <c r="S231" i="66"/>
  <c r="M231" i="66"/>
  <c r="S230" i="66"/>
  <c r="M21" i="66"/>
  <c r="M19" i="66"/>
  <c r="M17" i="66"/>
  <c r="M16" i="66"/>
  <c r="S229" i="66"/>
  <c r="S228" i="66"/>
  <c r="S227" i="66"/>
  <c r="P226" i="66"/>
  <c r="Q226" i="66" s="1"/>
  <c r="T226" i="66" s="1"/>
  <c r="BG226" i="66" s="1"/>
  <c r="S226" i="66"/>
  <c r="M226" i="66"/>
  <c r="P225" i="66"/>
  <c r="R225" i="66" s="1"/>
  <c r="S225" i="66"/>
  <c r="M225" i="66"/>
  <c r="P224" i="66"/>
  <c r="R224" i="66" s="1"/>
  <c r="S224" i="66"/>
  <c r="M224" i="66"/>
  <c r="P223" i="66"/>
  <c r="R223" i="66" s="1"/>
  <c r="S223" i="66"/>
  <c r="M223" i="66"/>
  <c r="P222" i="66"/>
  <c r="S222" i="66"/>
  <c r="M222" i="66"/>
  <c r="P221" i="66"/>
  <c r="R221" i="66" s="1"/>
  <c r="S221" i="66"/>
  <c r="M221" i="66"/>
  <c r="P220" i="66"/>
  <c r="Q220" i="66" s="1"/>
  <c r="T220" i="66" s="1"/>
  <c r="BG220" i="66" s="1"/>
  <c r="S220" i="66"/>
  <c r="M220" i="66"/>
  <c r="P219" i="66"/>
  <c r="Q219" i="66" s="1"/>
  <c r="T219" i="66" s="1"/>
  <c r="BG219" i="66" s="1"/>
  <c r="S219" i="66"/>
  <c r="M219" i="66"/>
  <c r="P218" i="66"/>
  <c r="R218" i="66" s="1"/>
  <c r="M218" i="66"/>
  <c r="S218" i="66"/>
  <c r="P217" i="66"/>
  <c r="Q217" i="66" s="1"/>
  <c r="T217" i="66" s="1"/>
  <c r="BG217" i="66" s="1"/>
  <c r="S217" i="66"/>
  <c r="M217" i="66"/>
  <c r="P216" i="66"/>
  <c r="R216" i="66" s="1"/>
  <c r="S216" i="66"/>
  <c r="M216" i="66"/>
  <c r="P215" i="66"/>
  <c r="Q215" i="66" s="1"/>
  <c r="T215" i="66" s="1"/>
  <c r="BG215" i="66" s="1"/>
  <c r="X215" i="66" s="1"/>
  <c r="Y215" i="66" s="1"/>
  <c r="S215" i="66"/>
  <c r="M215" i="66"/>
  <c r="P214" i="66"/>
  <c r="Q214" i="66" s="1"/>
  <c r="T214" i="66" s="1"/>
  <c r="BG214" i="66" s="1"/>
  <c r="S214" i="66"/>
  <c r="M214" i="66"/>
  <c r="P213" i="66"/>
  <c r="Q213" i="66" s="1"/>
  <c r="T213" i="66" s="1"/>
  <c r="BG213" i="66" s="1"/>
  <c r="AN213" i="66" s="1"/>
  <c r="S213" i="66"/>
  <c r="M213" i="66"/>
  <c r="P212" i="66"/>
  <c r="R212" i="66" s="1"/>
  <c r="S212" i="66"/>
  <c r="M212" i="66"/>
  <c r="P211" i="66"/>
  <c r="R211" i="66" s="1"/>
  <c r="S211" i="66"/>
  <c r="M211" i="66"/>
  <c r="P210" i="66"/>
  <c r="R210" i="66" s="1"/>
  <c r="S210" i="66"/>
  <c r="M210" i="66"/>
  <c r="P209" i="66"/>
  <c r="Q209" i="66" s="1"/>
  <c r="T209" i="66" s="1"/>
  <c r="BG209" i="66" s="1"/>
  <c r="S209" i="66"/>
  <c r="M209" i="66"/>
  <c r="P208" i="66"/>
  <c r="Q208" i="66" s="1"/>
  <c r="T208" i="66" s="1"/>
  <c r="BG208" i="66" s="1"/>
  <c r="X208" i="66" s="1"/>
  <c r="Y208" i="66" s="1"/>
  <c r="S208" i="66"/>
  <c r="M208" i="66"/>
  <c r="P207" i="66"/>
  <c r="Q207" i="66" s="1"/>
  <c r="T207" i="66" s="1"/>
  <c r="BG207" i="66" s="1"/>
  <c r="S207" i="66"/>
  <c r="M207" i="66"/>
  <c r="P206" i="66"/>
  <c r="R206" i="66" s="1"/>
  <c r="S206" i="66"/>
  <c r="M206" i="66"/>
  <c r="P205" i="66"/>
  <c r="R205" i="66" s="1"/>
  <c r="S205" i="66"/>
  <c r="M205" i="66"/>
  <c r="P204" i="66"/>
  <c r="Q204" i="66" s="1"/>
  <c r="T204" i="66" s="1"/>
  <c r="BG204" i="66" s="1"/>
  <c r="S204" i="66"/>
  <c r="M204" i="66"/>
  <c r="P203" i="66"/>
  <c r="R203" i="66" s="1"/>
  <c r="S203" i="66"/>
  <c r="M203" i="66"/>
  <c r="P202" i="66"/>
  <c r="Q202" i="66" s="1"/>
  <c r="T202" i="66" s="1"/>
  <c r="BG202" i="66" s="1"/>
  <c r="S202" i="66"/>
  <c r="M202" i="66"/>
  <c r="P201" i="66"/>
  <c r="R201" i="66" s="1"/>
  <c r="S201" i="66"/>
  <c r="M201" i="66"/>
  <c r="P200" i="66"/>
  <c r="R200" i="66" s="1"/>
  <c r="S200" i="66"/>
  <c r="M200" i="66"/>
  <c r="P199" i="66"/>
  <c r="Q199" i="66" s="1"/>
  <c r="T199" i="66" s="1"/>
  <c r="BG199" i="66" s="1"/>
  <c r="AN199" i="66" s="1"/>
  <c r="S199" i="66"/>
  <c r="M199" i="66"/>
  <c r="P198" i="66"/>
  <c r="Q198" i="66" s="1"/>
  <c r="T198" i="66" s="1"/>
  <c r="BG198" i="66" s="1"/>
  <c r="X198" i="66" s="1"/>
  <c r="Y198" i="66" s="1"/>
  <c r="S198" i="66"/>
  <c r="M198" i="66"/>
  <c r="P197" i="66"/>
  <c r="Q197" i="66" s="1"/>
  <c r="T197" i="66" s="1"/>
  <c r="BG197" i="66" s="1"/>
  <c r="S197" i="66"/>
  <c r="M197" i="66"/>
  <c r="P196" i="66"/>
  <c r="R196" i="66" s="1"/>
  <c r="S196" i="66"/>
  <c r="M196" i="66"/>
  <c r="P195" i="66"/>
  <c r="Q195" i="66" s="1"/>
  <c r="T195" i="66" s="1"/>
  <c r="BG195" i="66" s="1"/>
  <c r="X195" i="66" s="1"/>
  <c r="Y195" i="66" s="1"/>
  <c r="S195" i="66"/>
  <c r="M195" i="66"/>
  <c r="P194" i="66"/>
  <c r="Q194" i="66" s="1"/>
  <c r="T194" i="66" s="1"/>
  <c r="BG194" i="66" s="1"/>
  <c r="X194" i="66" s="1"/>
  <c r="Y194" i="66" s="1"/>
  <c r="S194" i="66"/>
  <c r="M194" i="66"/>
  <c r="P193" i="66"/>
  <c r="R193" i="66" s="1"/>
  <c r="S193" i="66"/>
  <c r="M193" i="66"/>
  <c r="P192" i="66"/>
  <c r="S192" i="66"/>
  <c r="M192" i="66"/>
  <c r="P191" i="66"/>
  <c r="Q191" i="66" s="1"/>
  <c r="T191" i="66" s="1"/>
  <c r="BG191" i="66" s="1"/>
  <c r="S191" i="66"/>
  <c r="M191" i="66"/>
  <c r="P190" i="66"/>
  <c r="R190" i="66" s="1"/>
  <c r="S190" i="66"/>
  <c r="M190" i="66"/>
  <c r="P189" i="66"/>
  <c r="R189" i="66" s="1"/>
  <c r="S189" i="66"/>
  <c r="M189" i="66"/>
  <c r="P188" i="66"/>
  <c r="R188" i="66" s="1"/>
  <c r="S188" i="66"/>
  <c r="M188" i="66"/>
  <c r="P187" i="66"/>
  <c r="Q187" i="66" s="1"/>
  <c r="T187" i="66" s="1"/>
  <c r="BG187" i="66" s="1"/>
  <c r="X187" i="66" s="1"/>
  <c r="Y187" i="66" s="1"/>
  <c r="S187" i="66"/>
  <c r="M187" i="66"/>
  <c r="P186" i="66"/>
  <c r="Q186" i="66" s="1"/>
  <c r="T186" i="66" s="1"/>
  <c r="BG186" i="66" s="1"/>
  <c r="M186" i="66"/>
  <c r="S186" i="66"/>
  <c r="P185" i="66"/>
  <c r="Q185" i="66" s="1"/>
  <c r="T185" i="66" s="1"/>
  <c r="BG185" i="66" s="1"/>
  <c r="M185" i="66"/>
  <c r="S185" i="66"/>
  <c r="P184" i="66"/>
  <c r="R184" i="66" s="1"/>
  <c r="M184" i="66"/>
  <c r="S184" i="66"/>
  <c r="P183" i="66"/>
  <c r="R183" i="66" s="1"/>
  <c r="M183" i="66"/>
  <c r="S183" i="66"/>
  <c r="P182" i="66"/>
  <c r="R182" i="66" s="1"/>
  <c r="M182" i="66"/>
  <c r="S182" i="66"/>
  <c r="P181" i="66"/>
  <c r="Q181" i="66" s="1"/>
  <c r="T181" i="66" s="1"/>
  <c r="BG181" i="66" s="1"/>
  <c r="AN181" i="66" s="1"/>
  <c r="M181" i="66"/>
  <c r="S181" i="66"/>
  <c r="P180" i="66"/>
  <c r="R180" i="66" s="1"/>
  <c r="M180" i="66"/>
  <c r="S180" i="66"/>
  <c r="P179" i="66"/>
  <c r="R179" i="66" s="1"/>
  <c r="M179" i="66"/>
  <c r="S179" i="66"/>
  <c r="P178" i="66"/>
  <c r="R178" i="66" s="1"/>
  <c r="M178" i="66"/>
  <c r="S178" i="66"/>
  <c r="P177" i="66"/>
  <c r="M177" i="66"/>
  <c r="S177" i="66"/>
  <c r="P176" i="66"/>
  <c r="Q176" i="66" s="1"/>
  <c r="T176" i="66" s="1"/>
  <c r="BG176" i="66" s="1"/>
  <c r="AN176" i="66" s="1"/>
  <c r="M176" i="66"/>
  <c r="S176" i="66"/>
  <c r="P175" i="66"/>
  <c r="R175" i="66" s="1"/>
  <c r="M175" i="66"/>
  <c r="S175" i="66"/>
  <c r="P174" i="66"/>
  <c r="R174" i="66" s="1"/>
  <c r="M174" i="66"/>
  <c r="S174" i="66"/>
  <c r="P173" i="66"/>
  <c r="Q173" i="66" s="1"/>
  <c r="T173" i="66" s="1"/>
  <c r="BG173" i="66" s="1"/>
  <c r="AN173" i="66" s="1"/>
  <c r="M173" i="66"/>
  <c r="S173" i="66"/>
  <c r="P172" i="66"/>
  <c r="Q172" i="66" s="1"/>
  <c r="T172" i="66" s="1"/>
  <c r="BG172" i="66" s="1"/>
  <c r="M172" i="66"/>
  <c r="S172" i="66"/>
  <c r="P171" i="66"/>
  <c r="Q171" i="66" s="1"/>
  <c r="T171" i="66" s="1"/>
  <c r="BG171" i="66" s="1"/>
  <c r="M171" i="66"/>
  <c r="S171" i="66"/>
  <c r="P170" i="66"/>
  <c r="R170" i="66" s="1"/>
  <c r="M170" i="66"/>
  <c r="S170" i="66"/>
  <c r="P169" i="66"/>
  <c r="R169" i="66" s="1"/>
  <c r="M169" i="66"/>
  <c r="S169" i="66"/>
  <c r="P168" i="66"/>
  <c r="R168" i="66" s="1"/>
  <c r="M168" i="66"/>
  <c r="S168" i="66"/>
  <c r="P167" i="66"/>
  <c r="R167" i="66" s="1"/>
  <c r="M167" i="66"/>
  <c r="S167" i="66"/>
  <c r="P166" i="66"/>
  <c r="M166" i="66"/>
  <c r="S166" i="66"/>
  <c r="P165" i="66"/>
  <c r="Q165" i="66" s="1"/>
  <c r="T165" i="66" s="1"/>
  <c r="BG165" i="66" s="1"/>
  <c r="X165" i="66" s="1"/>
  <c r="Y165" i="66" s="1"/>
  <c r="M165" i="66"/>
  <c r="S165" i="66"/>
  <c r="P164" i="66"/>
  <c r="M164" i="66"/>
  <c r="S164" i="66"/>
  <c r="P163" i="66"/>
  <c r="Q163" i="66" s="1"/>
  <c r="T163" i="66" s="1"/>
  <c r="BG163" i="66" s="1"/>
  <c r="M163" i="66"/>
  <c r="S163" i="66"/>
  <c r="P162" i="66"/>
  <c r="M162" i="66"/>
  <c r="S162" i="66"/>
  <c r="P161" i="66"/>
  <c r="Q161" i="66" s="1"/>
  <c r="T161" i="66" s="1"/>
  <c r="BG161" i="66" s="1"/>
  <c r="M161" i="66"/>
  <c r="S161" i="66"/>
  <c r="P160" i="66"/>
  <c r="Q160" i="66" s="1"/>
  <c r="T160" i="66" s="1"/>
  <c r="BG160" i="66" s="1"/>
  <c r="M160" i="66"/>
  <c r="S160" i="66"/>
  <c r="P159" i="66"/>
  <c r="R159" i="66" s="1"/>
  <c r="S159" i="66"/>
  <c r="M159" i="66"/>
  <c r="P158" i="66"/>
  <c r="Q158" i="66" s="1"/>
  <c r="T158" i="66" s="1"/>
  <c r="BG158" i="66" s="1"/>
  <c r="S158" i="66"/>
  <c r="M158" i="66"/>
  <c r="P157" i="66"/>
  <c r="Q157" i="66" s="1"/>
  <c r="T157" i="66" s="1"/>
  <c r="BG157" i="66" s="1"/>
  <c r="X157" i="66" s="1"/>
  <c r="Y157" i="66" s="1"/>
  <c r="S157" i="66"/>
  <c r="M157" i="66"/>
  <c r="P156" i="66"/>
  <c r="Q156" i="66" s="1"/>
  <c r="T156" i="66" s="1"/>
  <c r="BG156" i="66" s="1"/>
  <c r="S156" i="66"/>
  <c r="M156" i="66"/>
  <c r="P155" i="66"/>
  <c r="S155" i="66"/>
  <c r="M155" i="66"/>
  <c r="P154" i="66"/>
  <c r="R154" i="66" s="1"/>
  <c r="S154" i="66"/>
  <c r="M154" i="66"/>
  <c r="P153" i="66"/>
  <c r="R153" i="66" s="1"/>
  <c r="S153" i="66"/>
  <c r="M153" i="66"/>
  <c r="P152" i="66"/>
  <c r="Q152" i="66" s="1"/>
  <c r="T152" i="66" s="1"/>
  <c r="BG152" i="66" s="1"/>
  <c r="X152" i="66" s="1"/>
  <c r="Y152" i="66" s="1"/>
  <c r="S152" i="66"/>
  <c r="M152" i="66"/>
  <c r="P151" i="66"/>
  <c r="R151" i="66" s="1"/>
  <c r="S151" i="66"/>
  <c r="M151" i="66"/>
  <c r="P150" i="66"/>
  <c r="R150" i="66" s="1"/>
  <c r="S150" i="66"/>
  <c r="M150" i="66"/>
  <c r="P149" i="66"/>
  <c r="R149" i="66" s="1"/>
  <c r="S149" i="66"/>
  <c r="M149" i="66"/>
  <c r="P148" i="66"/>
  <c r="Q148" i="66" s="1"/>
  <c r="T148" i="66" s="1"/>
  <c r="BG148" i="66" s="1"/>
  <c r="S148" i="66"/>
  <c r="M148" i="66"/>
  <c r="P147" i="66"/>
  <c r="Q147" i="66" s="1"/>
  <c r="T147" i="66" s="1"/>
  <c r="BG147" i="66" s="1"/>
  <c r="S147" i="66"/>
  <c r="M147" i="66"/>
  <c r="P146" i="66"/>
  <c r="Q146" i="66" s="1"/>
  <c r="T146" i="66" s="1"/>
  <c r="BG146" i="66" s="1"/>
  <c r="AN146" i="66" s="1"/>
  <c r="S146" i="66"/>
  <c r="M146" i="66"/>
  <c r="P145" i="66"/>
  <c r="Q145" i="66" s="1"/>
  <c r="T145" i="66" s="1"/>
  <c r="BG145" i="66" s="1"/>
  <c r="S145" i="66"/>
  <c r="M145" i="66"/>
  <c r="P144" i="66"/>
  <c r="S144" i="66"/>
  <c r="M144" i="66"/>
  <c r="P143" i="66"/>
  <c r="R143" i="66" s="1"/>
  <c r="S143" i="66"/>
  <c r="M143" i="66"/>
  <c r="P142" i="66"/>
  <c r="R142" i="66" s="1"/>
  <c r="S142" i="66"/>
  <c r="M142" i="66"/>
  <c r="P141" i="66"/>
  <c r="S141" i="66"/>
  <c r="M141" i="66"/>
  <c r="P140" i="66"/>
  <c r="S140" i="66"/>
  <c r="M140" i="66"/>
  <c r="P139" i="66"/>
  <c r="R139" i="66" s="1"/>
  <c r="S139" i="66"/>
  <c r="M139" i="66"/>
  <c r="P138" i="66"/>
  <c r="Q138" i="66" s="1"/>
  <c r="T138" i="66" s="1"/>
  <c r="BG138" i="66" s="1"/>
  <c r="S138" i="66"/>
  <c r="M138" i="66"/>
  <c r="P137" i="66"/>
  <c r="Q137" i="66" s="1"/>
  <c r="T137" i="66" s="1"/>
  <c r="BG137" i="66" s="1"/>
  <c r="S137" i="66"/>
  <c r="M137" i="66"/>
  <c r="P136" i="66"/>
  <c r="Q136" i="66" s="1"/>
  <c r="T136" i="66" s="1"/>
  <c r="BG136" i="66" s="1"/>
  <c r="X136" i="66" s="1"/>
  <c r="Y136" i="66" s="1"/>
  <c r="S136" i="66"/>
  <c r="M136" i="66"/>
  <c r="P135" i="66"/>
  <c r="S135" i="66"/>
  <c r="M135" i="66"/>
  <c r="P134" i="66"/>
  <c r="S134" i="66"/>
  <c r="M134" i="66"/>
  <c r="P133" i="66"/>
  <c r="Q133" i="66" s="1"/>
  <c r="T133" i="66" s="1"/>
  <c r="BG133" i="66" s="1"/>
  <c r="X133" i="66" s="1"/>
  <c r="Y133" i="66" s="1"/>
  <c r="S133" i="66"/>
  <c r="M133" i="66"/>
  <c r="P132" i="66"/>
  <c r="R132" i="66" s="1"/>
  <c r="S132" i="66"/>
  <c r="M132" i="66"/>
  <c r="P131" i="66"/>
  <c r="Q131" i="66" s="1"/>
  <c r="T131" i="66" s="1"/>
  <c r="BG131" i="66" s="1"/>
  <c r="X131" i="66" s="1"/>
  <c r="Y131" i="66" s="1"/>
  <c r="S131" i="66"/>
  <c r="M131" i="66"/>
  <c r="P130" i="66"/>
  <c r="S130" i="66"/>
  <c r="M130" i="66"/>
  <c r="P129" i="66"/>
  <c r="S129" i="66"/>
  <c r="M129" i="66"/>
  <c r="P128" i="66"/>
  <c r="S128" i="66"/>
  <c r="M128" i="66"/>
  <c r="P127" i="66"/>
  <c r="Q127" i="66" s="1"/>
  <c r="T127" i="66" s="1"/>
  <c r="BG127" i="66" s="1"/>
  <c r="S127" i="66"/>
  <c r="M127" i="66"/>
  <c r="P126" i="66"/>
  <c r="R126" i="66" s="1"/>
  <c r="S126" i="66"/>
  <c r="M126" i="66"/>
  <c r="P125" i="66"/>
  <c r="S125" i="66"/>
  <c r="M125" i="66"/>
  <c r="P124" i="66"/>
  <c r="S124" i="66"/>
  <c r="M124" i="66"/>
  <c r="P123" i="66"/>
  <c r="Q123" i="66" s="1"/>
  <c r="T123" i="66" s="1"/>
  <c r="BG123" i="66" s="1"/>
  <c r="AN123" i="66" s="1"/>
  <c r="S123" i="66"/>
  <c r="M123" i="66"/>
  <c r="P122" i="66"/>
  <c r="R122" i="66" s="1"/>
  <c r="S122" i="66"/>
  <c r="M122" i="66"/>
  <c r="P121" i="66"/>
  <c r="Q121" i="66" s="1"/>
  <c r="T121" i="66" s="1"/>
  <c r="BG121" i="66" s="1"/>
  <c r="S121" i="66"/>
  <c r="M121" i="66"/>
  <c r="P120" i="66"/>
  <c r="Q120" i="66" s="1"/>
  <c r="T120" i="66" s="1"/>
  <c r="BG120" i="66" s="1"/>
  <c r="S120" i="66"/>
  <c r="M120" i="66"/>
  <c r="P119" i="66"/>
  <c r="Q119" i="66" s="1"/>
  <c r="T119" i="66" s="1"/>
  <c r="BG119" i="66" s="1"/>
  <c r="X119" i="66" s="1"/>
  <c r="Y119" i="66" s="1"/>
  <c r="S119" i="66"/>
  <c r="M119" i="66"/>
  <c r="P118" i="66"/>
  <c r="Q118" i="66" s="1"/>
  <c r="T118" i="66" s="1"/>
  <c r="BG118" i="66" s="1"/>
  <c r="S118" i="66"/>
  <c r="M118" i="66"/>
  <c r="P68" i="68"/>
  <c r="S68" i="68"/>
  <c r="P8" i="68"/>
  <c r="S8" i="68"/>
  <c r="P7" i="68"/>
  <c r="S7" i="68"/>
  <c r="B8" i="64"/>
  <c r="P5" i="68"/>
  <c r="P6" i="68"/>
  <c r="S99" i="75"/>
  <c r="P99" i="75"/>
  <c r="R99" i="75" s="1"/>
  <c r="M99" i="75"/>
  <c r="S98" i="75"/>
  <c r="P98" i="75"/>
  <c r="R98" i="75" s="1"/>
  <c r="M98" i="75"/>
  <c r="S97" i="75"/>
  <c r="P97" i="75"/>
  <c r="M97" i="75"/>
  <c r="S96" i="75"/>
  <c r="P96" i="75"/>
  <c r="R96" i="75" s="1"/>
  <c r="M96" i="75"/>
  <c r="S95" i="75"/>
  <c r="P95" i="75"/>
  <c r="R95" i="75" s="1"/>
  <c r="M95" i="75"/>
  <c r="S94" i="75"/>
  <c r="P94" i="75"/>
  <c r="M94" i="75"/>
  <c r="S93" i="75"/>
  <c r="P93" i="75"/>
  <c r="M93" i="75"/>
  <c r="S92" i="75"/>
  <c r="P92" i="75"/>
  <c r="Q92" i="75" s="1"/>
  <c r="T92" i="75" s="1"/>
  <c r="BG92" i="75" s="1"/>
  <c r="X92" i="75" s="1"/>
  <c r="Y92" i="75" s="1"/>
  <c r="M92" i="75"/>
  <c r="S91" i="75"/>
  <c r="P91" i="75"/>
  <c r="M91" i="75"/>
  <c r="S90" i="75"/>
  <c r="P90" i="75"/>
  <c r="M90" i="75"/>
  <c r="S89" i="75"/>
  <c r="P89" i="75"/>
  <c r="R89" i="75" s="1"/>
  <c r="M89" i="75"/>
  <c r="S88" i="75"/>
  <c r="P88" i="75"/>
  <c r="R88" i="75" s="1"/>
  <c r="M88" i="75"/>
  <c r="S87" i="75"/>
  <c r="P87" i="75"/>
  <c r="R87" i="75" s="1"/>
  <c r="M87" i="75"/>
  <c r="S86" i="75"/>
  <c r="P86" i="75"/>
  <c r="M86" i="75"/>
  <c r="S85" i="75"/>
  <c r="P85" i="75"/>
  <c r="M85" i="75"/>
  <c r="S84" i="75"/>
  <c r="P84" i="75"/>
  <c r="M84" i="75"/>
  <c r="S83" i="75"/>
  <c r="P83" i="75"/>
  <c r="R83" i="75" s="1"/>
  <c r="M83" i="75"/>
  <c r="S82" i="75"/>
  <c r="P82" i="75"/>
  <c r="M82" i="75"/>
  <c r="S81" i="75"/>
  <c r="P81" i="75"/>
  <c r="M81" i="75"/>
  <c r="S80" i="75"/>
  <c r="P80" i="75"/>
  <c r="Q80" i="75" s="1"/>
  <c r="T80" i="75" s="1"/>
  <c r="BG80" i="75" s="1"/>
  <c r="AN80" i="75" s="1"/>
  <c r="M80" i="75"/>
  <c r="S79" i="75"/>
  <c r="P79" i="75"/>
  <c r="M79" i="75"/>
  <c r="S78" i="75"/>
  <c r="P78" i="75"/>
  <c r="M78" i="75"/>
  <c r="S77" i="75"/>
  <c r="P77" i="75"/>
  <c r="M77" i="75"/>
  <c r="S76" i="75"/>
  <c r="P76" i="75"/>
  <c r="R76" i="75" s="1"/>
  <c r="M76" i="75"/>
  <c r="S75" i="75"/>
  <c r="P75" i="75"/>
  <c r="R75" i="75" s="1"/>
  <c r="M75" i="75"/>
  <c r="S74" i="75"/>
  <c r="P74" i="75"/>
  <c r="R74" i="75" s="1"/>
  <c r="M74" i="75"/>
  <c r="S73" i="75"/>
  <c r="P73" i="75"/>
  <c r="M73" i="75"/>
  <c r="S72" i="75"/>
  <c r="P72" i="75"/>
  <c r="R72" i="75" s="1"/>
  <c r="M72" i="75"/>
  <c r="S71" i="75"/>
  <c r="P71" i="75"/>
  <c r="M71" i="75"/>
  <c r="S70" i="75"/>
  <c r="P70" i="75"/>
  <c r="M70" i="75"/>
  <c r="S69" i="75"/>
  <c r="P69" i="75"/>
  <c r="M69" i="75"/>
  <c r="S68" i="75"/>
  <c r="P68" i="75"/>
  <c r="R68" i="75" s="1"/>
  <c r="M68" i="75"/>
  <c r="S67" i="75"/>
  <c r="P67" i="75"/>
  <c r="M67" i="75"/>
  <c r="S66" i="75"/>
  <c r="P66" i="75"/>
  <c r="Q66" i="75" s="1"/>
  <c r="T66" i="75" s="1"/>
  <c r="BG66" i="75" s="1"/>
  <c r="M66" i="75"/>
  <c r="S65" i="75"/>
  <c r="P65" i="75"/>
  <c r="R65" i="75" s="1"/>
  <c r="M65" i="75"/>
  <c r="S64" i="75"/>
  <c r="P64" i="75"/>
  <c r="Q64" i="75" s="1"/>
  <c r="T64" i="75" s="1"/>
  <c r="BG64" i="75" s="1"/>
  <c r="M64" i="75"/>
  <c r="S63" i="75"/>
  <c r="P63" i="75"/>
  <c r="Q63" i="75" s="1"/>
  <c r="T63" i="75" s="1"/>
  <c r="BG63" i="75" s="1"/>
  <c r="M63" i="75"/>
  <c r="S62" i="75"/>
  <c r="P62" i="75"/>
  <c r="M62" i="75"/>
  <c r="S61" i="75"/>
  <c r="P61" i="75"/>
  <c r="R61" i="75" s="1"/>
  <c r="M61" i="75"/>
  <c r="S60" i="75"/>
  <c r="P60" i="75"/>
  <c r="R60" i="75" s="1"/>
  <c r="M60" i="75"/>
  <c r="S59" i="75"/>
  <c r="P59" i="75"/>
  <c r="M59" i="75"/>
  <c r="S58" i="75"/>
  <c r="P58" i="75"/>
  <c r="M58" i="75"/>
  <c r="S57" i="75"/>
  <c r="P57" i="75"/>
  <c r="R57" i="75" s="1"/>
  <c r="M57" i="75"/>
  <c r="S56" i="75"/>
  <c r="P56" i="75"/>
  <c r="M56" i="75"/>
  <c r="S55" i="75"/>
  <c r="P55" i="75"/>
  <c r="R55" i="75" s="1"/>
  <c r="M55" i="75"/>
  <c r="S54" i="75"/>
  <c r="P54" i="75"/>
  <c r="M54" i="75"/>
  <c r="S53" i="75"/>
  <c r="P53" i="75"/>
  <c r="M53" i="75"/>
  <c r="S52" i="75"/>
  <c r="P52" i="75"/>
  <c r="R52" i="75" s="1"/>
  <c r="M52" i="75"/>
  <c r="S51" i="75"/>
  <c r="P51" i="75"/>
  <c r="M51" i="75"/>
  <c r="S50" i="75"/>
  <c r="P50" i="75"/>
  <c r="R50" i="75" s="1"/>
  <c r="M50" i="75"/>
  <c r="S49" i="75"/>
  <c r="P49" i="75"/>
  <c r="M49" i="75"/>
  <c r="S48" i="75"/>
  <c r="P48" i="75"/>
  <c r="Q48" i="75" s="1"/>
  <c r="T48" i="75" s="1"/>
  <c r="BG48" i="75" s="1"/>
  <c r="M48" i="75"/>
  <c r="S47" i="75"/>
  <c r="P47" i="75"/>
  <c r="M47" i="75"/>
  <c r="S46" i="75"/>
  <c r="P46" i="75"/>
  <c r="R46" i="75" s="1"/>
  <c r="M46" i="75"/>
  <c r="S45" i="75"/>
  <c r="P45" i="75"/>
  <c r="R45" i="75" s="1"/>
  <c r="M45" i="75"/>
  <c r="S44" i="75"/>
  <c r="P44" i="75"/>
  <c r="Q44" i="75" s="1"/>
  <c r="T44" i="75" s="1"/>
  <c r="BG44" i="75" s="1"/>
  <c r="M44" i="75"/>
  <c r="S43" i="75"/>
  <c r="P43" i="75"/>
  <c r="R43" i="75" s="1"/>
  <c r="M43" i="75"/>
  <c r="S42" i="75"/>
  <c r="P42" i="75"/>
  <c r="Q42" i="75" s="1"/>
  <c r="T42" i="75" s="1"/>
  <c r="BG42" i="75" s="1"/>
  <c r="X42" i="75" s="1"/>
  <c r="Y42" i="75" s="1"/>
  <c r="M42" i="75"/>
  <c r="S41" i="75"/>
  <c r="P41" i="75"/>
  <c r="M41" i="75"/>
  <c r="S40" i="75"/>
  <c r="P40" i="75"/>
  <c r="R40" i="75" s="1"/>
  <c r="M40" i="75"/>
  <c r="S39" i="75"/>
  <c r="P39" i="75"/>
  <c r="M39" i="75"/>
  <c r="S38" i="75"/>
  <c r="P38" i="75"/>
  <c r="M38" i="75"/>
  <c r="S37" i="75"/>
  <c r="P37" i="75"/>
  <c r="Q37" i="75" s="1"/>
  <c r="T37" i="75" s="1"/>
  <c r="BG37" i="75" s="1"/>
  <c r="M37" i="75"/>
  <c r="S36" i="75"/>
  <c r="P36" i="75"/>
  <c r="M36" i="75"/>
  <c r="S35" i="75"/>
  <c r="P35" i="75"/>
  <c r="Q35" i="75" s="1"/>
  <c r="T35" i="75" s="1"/>
  <c r="BG35" i="75" s="1"/>
  <c r="X35" i="75" s="1"/>
  <c r="Y35" i="75" s="1"/>
  <c r="M35" i="75"/>
  <c r="S34" i="75"/>
  <c r="P34" i="75"/>
  <c r="R34" i="75" s="1"/>
  <c r="M34" i="75"/>
  <c r="S33" i="75"/>
  <c r="P33" i="75"/>
  <c r="M33" i="75"/>
  <c r="S32" i="75"/>
  <c r="P32" i="75"/>
  <c r="R32" i="75" s="1"/>
  <c r="M32" i="75"/>
  <c r="S31" i="75"/>
  <c r="P31" i="75"/>
  <c r="M31" i="75"/>
  <c r="S30" i="75"/>
  <c r="P30" i="75"/>
  <c r="M30" i="75"/>
  <c r="S29" i="75"/>
  <c r="P29" i="75"/>
  <c r="R29" i="75" s="1"/>
  <c r="M29" i="75"/>
  <c r="S28" i="75"/>
  <c r="P28" i="75"/>
  <c r="M28" i="75"/>
  <c r="S27" i="75"/>
  <c r="P27" i="75"/>
  <c r="M27" i="75"/>
  <c r="S26" i="75"/>
  <c r="P26" i="75"/>
  <c r="M26" i="75"/>
  <c r="S25" i="75"/>
  <c r="P25" i="75"/>
  <c r="Q25" i="75" s="1"/>
  <c r="T25" i="75" s="1"/>
  <c r="BG25" i="75" s="1"/>
  <c r="AN25" i="75" s="1"/>
  <c r="M25" i="75"/>
  <c r="S24" i="75"/>
  <c r="P24" i="75"/>
  <c r="R24" i="75" s="1"/>
  <c r="M24" i="75"/>
  <c r="S23" i="75"/>
  <c r="P23" i="75"/>
  <c r="R23" i="75" s="1"/>
  <c r="M23" i="75"/>
  <c r="S22" i="75"/>
  <c r="P22" i="75"/>
  <c r="M22" i="75"/>
  <c r="S21" i="75"/>
  <c r="P21" i="75"/>
  <c r="Q21" i="75" s="1"/>
  <c r="T21" i="75" s="1"/>
  <c r="BG21" i="75" s="1"/>
  <c r="X21" i="75" s="1"/>
  <c r="Y21" i="75" s="1"/>
  <c r="M21" i="75"/>
  <c r="S20" i="75"/>
  <c r="P20" i="75"/>
  <c r="Q20" i="75" s="1"/>
  <c r="T20" i="75" s="1"/>
  <c r="BG20" i="75" s="1"/>
  <c r="AN20" i="75" s="1"/>
  <c r="M20" i="75"/>
  <c r="S19" i="75"/>
  <c r="P19" i="75"/>
  <c r="R19" i="75" s="1"/>
  <c r="M19" i="75"/>
  <c r="S18" i="75"/>
  <c r="P18" i="75"/>
  <c r="M18" i="75"/>
  <c r="S17" i="75"/>
  <c r="P17" i="75"/>
  <c r="Q17" i="75" s="1"/>
  <c r="T17" i="75" s="1"/>
  <c r="BG17" i="75" s="1"/>
  <c r="AN17" i="75" s="1"/>
  <c r="M17" i="75"/>
  <c r="S16" i="75"/>
  <c r="P16" i="75"/>
  <c r="M16" i="75"/>
  <c r="S15" i="75"/>
  <c r="P15" i="75"/>
  <c r="R15" i="75" s="1"/>
  <c r="M15" i="75"/>
  <c r="S14" i="75"/>
  <c r="P14" i="75"/>
  <c r="M14" i="75"/>
  <c r="S13" i="75"/>
  <c r="P13" i="75"/>
  <c r="R13" i="75" s="1"/>
  <c r="M13" i="75"/>
  <c r="S11" i="75"/>
  <c r="P11" i="75"/>
  <c r="R11" i="75" s="1"/>
  <c r="M11" i="75"/>
  <c r="S10" i="75"/>
  <c r="P10" i="75"/>
  <c r="R10" i="75" s="1"/>
  <c r="M10" i="75"/>
  <c r="S9" i="75"/>
  <c r="P9" i="75"/>
  <c r="M9" i="75"/>
  <c r="S8" i="75"/>
  <c r="P8" i="75"/>
  <c r="R8" i="75" s="1"/>
  <c r="M8" i="75"/>
  <c r="S7" i="75"/>
  <c r="P7" i="75"/>
  <c r="R7" i="75" s="1"/>
  <c r="M7" i="75"/>
  <c r="S6" i="75"/>
  <c r="P6" i="75"/>
  <c r="R6" i="75" s="1"/>
  <c r="M6" i="75"/>
  <c r="S5" i="75"/>
  <c r="P5" i="75"/>
  <c r="M5" i="75"/>
  <c r="Q96" i="75"/>
  <c r="T96" i="75" s="1"/>
  <c r="BG96" i="75" s="1"/>
  <c r="AN96" i="75" s="1"/>
  <c r="Q146" i="60"/>
  <c r="N146" i="60"/>
  <c r="S117" i="66"/>
  <c r="P117" i="66"/>
  <c r="Q117" i="66" s="1"/>
  <c r="T117" i="66" s="1"/>
  <c r="BG117" i="66" s="1"/>
  <c r="M117" i="66"/>
  <c r="S116" i="66"/>
  <c r="P116" i="66"/>
  <c r="Q116" i="66" s="1"/>
  <c r="T116" i="66" s="1"/>
  <c r="BG116" i="66" s="1"/>
  <c r="M116" i="66"/>
  <c r="P8" i="55"/>
  <c r="P7" i="55"/>
  <c r="W10" i="74"/>
  <c r="W9" i="74"/>
  <c r="P8" i="53"/>
  <c r="Q8" i="52"/>
  <c r="Q7" i="52"/>
  <c r="AF8" i="57"/>
  <c r="AF7" i="57"/>
  <c r="G179" i="60"/>
  <c r="F179" i="60"/>
  <c r="H82" i="60"/>
  <c r="I82" i="60" s="1"/>
  <c r="G101" i="60"/>
  <c r="F101" i="60"/>
  <c r="G7" i="60"/>
  <c r="F7" i="60"/>
  <c r="P22" i="66"/>
  <c r="Q22" i="66" s="1"/>
  <c r="P21" i="66"/>
  <c r="Q21" i="66" s="1"/>
  <c r="P20" i="66"/>
  <c r="P19" i="66"/>
  <c r="Q19" i="66" s="1"/>
  <c r="P18" i="66"/>
  <c r="R18" i="66" s="1"/>
  <c r="P17" i="66"/>
  <c r="P16" i="66"/>
  <c r="Q16" i="66" s="1"/>
  <c r="P15" i="66"/>
  <c r="R15" i="66" s="1"/>
  <c r="P28" i="66"/>
  <c r="R28" i="66" s="1"/>
  <c r="P27" i="66"/>
  <c r="R27" i="66" s="1"/>
  <c r="P26" i="66"/>
  <c r="Q26" i="66" s="1"/>
  <c r="P24" i="66"/>
  <c r="Q24" i="66" s="1"/>
  <c r="P23" i="66"/>
  <c r="Q23" i="66" s="1"/>
  <c r="P33" i="66"/>
  <c r="R33" i="66" s="1"/>
  <c r="P32" i="66"/>
  <c r="R32" i="66" s="1"/>
  <c r="P31" i="66"/>
  <c r="Q31" i="66" s="1"/>
  <c r="P30" i="66"/>
  <c r="Q30" i="66" s="1"/>
  <c r="P29" i="66"/>
  <c r="R29" i="66" s="1"/>
  <c r="P38" i="66"/>
  <c r="P37" i="66"/>
  <c r="R37" i="66" s="1"/>
  <c r="P36" i="66"/>
  <c r="Q36" i="66" s="1"/>
  <c r="P35" i="66"/>
  <c r="P34" i="66"/>
  <c r="P46" i="66"/>
  <c r="Q46" i="66" s="1"/>
  <c r="T46" i="66" s="1"/>
  <c r="BG46" i="66" s="1"/>
  <c r="P45" i="66"/>
  <c r="R45" i="66" s="1"/>
  <c r="P44" i="66"/>
  <c r="Q44" i="66" s="1"/>
  <c r="T44" i="66" s="1"/>
  <c r="BG44" i="66" s="1"/>
  <c r="X44" i="66" s="1"/>
  <c r="Y44" i="66" s="1"/>
  <c r="P43" i="66"/>
  <c r="R43" i="66" s="1"/>
  <c r="P42" i="66"/>
  <c r="R42" i="66" s="1"/>
  <c r="P41" i="66"/>
  <c r="R41" i="66" s="1"/>
  <c r="P40" i="66"/>
  <c r="R40" i="66" s="1"/>
  <c r="P39" i="66"/>
  <c r="P50" i="66"/>
  <c r="Q50" i="66" s="1"/>
  <c r="T50" i="66" s="1"/>
  <c r="BG50" i="66" s="1"/>
  <c r="P49" i="66"/>
  <c r="Q49" i="66" s="1"/>
  <c r="T49" i="66" s="1"/>
  <c r="BG49" i="66" s="1"/>
  <c r="X49" i="66" s="1"/>
  <c r="Y49" i="66" s="1"/>
  <c r="P48" i="66"/>
  <c r="P47" i="66"/>
  <c r="Q47" i="66" s="1"/>
  <c r="T47" i="66" s="1"/>
  <c r="BG47" i="66" s="1"/>
  <c r="X47" i="66" s="1"/>
  <c r="Y47" i="66" s="1"/>
  <c r="P59" i="66"/>
  <c r="Q59" i="66" s="1"/>
  <c r="T59" i="66" s="1"/>
  <c r="BG59" i="66" s="1"/>
  <c r="X59" i="66" s="1"/>
  <c r="Y59" i="66" s="1"/>
  <c r="P58" i="66"/>
  <c r="P57" i="66"/>
  <c r="Q57" i="66" s="1"/>
  <c r="T57" i="66" s="1"/>
  <c r="BG57" i="66" s="1"/>
  <c r="P56" i="66"/>
  <c r="Q56" i="66" s="1"/>
  <c r="T56" i="66" s="1"/>
  <c r="BG56" i="66" s="1"/>
  <c r="AN56" i="66" s="1"/>
  <c r="P55" i="66"/>
  <c r="Q55" i="66" s="1"/>
  <c r="T55" i="66" s="1"/>
  <c r="BG55" i="66" s="1"/>
  <c r="X55" i="66" s="1"/>
  <c r="Y55" i="66" s="1"/>
  <c r="P54" i="66"/>
  <c r="P53" i="66"/>
  <c r="Q53" i="66" s="1"/>
  <c r="T53" i="66" s="1"/>
  <c r="BG53" i="66" s="1"/>
  <c r="AN53" i="66" s="1"/>
  <c r="P52" i="66"/>
  <c r="Q52" i="66" s="1"/>
  <c r="T52" i="66" s="1"/>
  <c r="BG52" i="66" s="1"/>
  <c r="X52" i="66" s="1"/>
  <c r="Y52" i="66" s="1"/>
  <c r="P51" i="66"/>
  <c r="Q51" i="66" s="1"/>
  <c r="T51" i="66" s="1"/>
  <c r="BG51" i="66" s="1"/>
  <c r="X51" i="66" s="1"/>
  <c r="Y51" i="66" s="1"/>
  <c r="P65" i="66"/>
  <c r="Q65" i="66" s="1"/>
  <c r="T65" i="66" s="1"/>
  <c r="BG65" i="66" s="1"/>
  <c r="P64" i="66"/>
  <c r="R64" i="66" s="1"/>
  <c r="P63" i="66"/>
  <c r="Q63" i="66" s="1"/>
  <c r="T63" i="66" s="1"/>
  <c r="BG63" i="66" s="1"/>
  <c r="X63" i="66" s="1"/>
  <c r="Y63" i="66" s="1"/>
  <c r="P62" i="66"/>
  <c r="Q62" i="66" s="1"/>
  <c r="T62" i="66" s="1"/>
  <c r="BG62" i="66" s="1"/>
  <c r="AN62" i="66" s="1"/>
  <c r="P61" i="66"/>
  <c r="Q61" i="66" s="1"/>
  <c r="T61" i="66" s="1"/>
  <c r="BG61" i="66" s="1"/>
  <c r="AN61" i="66" s="1"/>
  <c r="P60" i="66"/>
  <c r="P71" i="66"/>
  <c r="Q71" i="66" s="1"/>
  <c r="T71" i="66" s="1"/>
  <c r="BG71" i="66" s="1"/>
  <c r="X71" i="66" s="1"/>
  <c r="Y71" i="66" s="1"/>
  <c r="P70" i="66"/>
  <c r="Q70" i="66" s="1"/>
  <c r="T70" i="66" s="1"/>
  <c r="BG70" i="66" s="1"/>
  <c r="X70" i="66" s="1"/>
  <c r="Y70" i="66" s="1"/>
  <c r="P69" i="66"/>
  <c r="P68" i="66"/>
  <c r="R68" i="66" s="1"/>
  <c r="P67" i="66"/>
  <c r="R67" i="66" s="1"/>
  <c r="P66" i="66"/>
  <c r="R66" i="66" s="1"/>
  <c r="P74" i="66"/>
  <c r="Q74" i="66" s="1"/>
  <c r="T74" i="66" s="1"/>
  <c r="BG74" i="66" s="1"/>
  <c r="AN74" i="66" s="1"/>
  <c r="P73" i="66"/>
  <c r="R73" i="66" s="1"/>
  <c r="P72" i="66"/>
  <c r="R72" i="66" s="1"/>
  <c r="P76" i="66"/>
  <c r="R76" i="66" s="1"/>
  <c r="P75" i="66"/>
  <c r="R75" i="66" s="1"/>
  <c r="P77" i="66"/>
  <c r="P80" i="66"/>
  <c r="R80" i="66" s="1"/>
  <c r="P78" i="66"/>
  <c r="R78" i="66" s="1"/>
  <c r="P79" i="66"/>
  <c r="Q79" i="66" s="1"/>
  <c r="T79" i="66" s="1"/>
  <c r="BG79" i="66" s="1"/>
  <c r="X79" i="66" s="1"/>
  <c r="Y79" i="66" s="1"/>
  <c r="P81" i="66"/>
  <c r="P82" i="66"/>
  <c r="Q82" i="66" s="1"/>
  <c r="T82" i="66" s="1"/>
  <c r="BG82" i="66" s="1"/>
  <c r="X82" i="66" s="1"/>
  <c r="Y82" i="66" s="1"/>
  <c r="P83" i="66"/>
  <c r="Q83" i="66" s="1"/>
  <c r="T83" i="66" s="1"/>
  <c r="BG83" i="66" s="1"/>
  <c r="X83" i="66" s="1"/>
  <c r="Y83" i="66" s="1"/>
  <c r="P84" i="66"/>
  <c r="R84" i="66" s="1"/>
  <c r="P85" i="66"/>
  <c r="R85" i="66" s="1"/>
  <c r="P89" i="66"/>
  <c r="R89" i="66" s="1"/>
  <c r="P90" i="66"/>
  <c r="R90" i="66" s="1"/>
  <c r="P88" i="66"/>
  <c r="R88" i="66" s="1"/>
  <c r="P87" i="66"/>
  <c r="P91" i="66"/>
  <c r="R91" i="66" s="1"/>
  <c r="P86" i="66"/>
  <c r="Q86" i="66" s="1"/>
  <c r="T86" i="66" s="1"/>
  <c r="BG86" i="66" s="1"/>
  <c r="P92" i="66"/>
  <c r="Q92" i="66" s="1"/>
  <c r="T92" i="66" s="1"/>
  <c r="BG92" i="66" s="1"/>
  <c r="P97" i="66"/>
  <c r="Q97" i="66" s="1"/>
  <c r="T97" i="66" s="1"/>
  <c r="BG97" i="66" s="1"/>
  <c r="X97" i="66" s="1"/>
  <c r="Y97" i="66" s="1"/>
  <c r="P94" i="66"/>
  <c r="R94" i="66" s="1"/>
  <c r="P96" i="66"/>
  <c r="Q96" i="66" s="1"/>
  <c r="T96" i="66" s="1"/>
  <c r="BG96" i="66" s="1"/>
  <c r="P95" i="66"/>
  <c r="Q95" i="66" s="1"/>
  <c r="T95" i="66" s="1"/>
  <c r="BG95" i="66" s="1"/>
  <c r="X95" i="66" s="1"/>
  <c r="Y95" i="66" s="1"/>
  <c r="P93" i="66"/>
  <c r="Q93" i="66" s="1"/>
  <c r="T93" i="66" s="1"/>
  <c r="BG93" i="66" s="1"/>
  <c r="AN93" i="66" s="1"/>
  <c r="P99" i="66"/>
  <c r="R99" i="66" s="1"/>
  <c r="P98" i="66"/>
  <c r="R98" i="66" s="1"/>
  <c r="P100" i="66"/>
  <c r="P101" i="66"/>
  <c r="Q101" i="66" s="1"/>
  <c r="T101" i="66" s="1"/>
  <c r="BG101" i="66" s="1"/>
  <c r="X101" i="66" s="1"/>
  <c r="Y101" i="66" s="1"/>
  <c r="P102" i="66"/>
  <c r="Q102" i="66" s="1"/>
  <c r="T102" i="66" s="1"/>
  <c r="BG102" i="66" s="1"/>
  <c r="AN102" i="66" s="1"/>
  <c r="P103" i="66"/>
  <c r="P104" i="66"/>
  <c r="Q104" i="66" s="1"/>
  <c r="T104" i="66" s="1"/>
  <c r="BG104" i="66" s="1"/>
  <c r="X104" i="66" s="1"/>
  <c r="Y104" i="66" s="1"/>
  <c r="P107" i="66"/>
  <c r="P105" i="66"/>
  <c r="Q105" i="66" s="1"/>
  <c r="T105" i="66" s="1"/>
  <c r="BG105" i="66" s="1"/>
  <c r="P106" i="66"/>
  <c r="P111" i="66"/>
  <c r="R111" i="66" s="1"/>
  <c r="P109" i="66"/>
  <c r="P112" i="66"/>
  <c r="Q112" i="66" s="1"/>
  <c r="T112" i="66" s="1"/>
  <c r="BG112" i="66" s="1"/>
  <c r="P110" i="66"/>
  <c r="Q110" i="66" s="1"/>
  <c r="T110" i="66" s="1"/>
  <c r="BG110" i="66" s="1"/>
  <c r="P108" i="66"/>
  <c r="R108" i="66" s="1"/>
  <c r="P115" i="66"/>
  <c r="Q115" i="66" s="1"/>
  <c r="T115" i="66" s="1"/>
  <c r="BG115" i="66" s="1"/>
  <c r="P114" i="66"/>
  <c r="R114" i="66" s="1"/>
  <c r="P113" i="66"/>
  <c r="R113" i="66" s="1"/>
  <c r="P10" i="66"/>
  <c r="Q10" i="66" s="1"/>
  <c r="P8" i="66"/>
  <c r="Q8" i="66" s="1"/>
  <c r="P6" i="66"/>
  <c r="Q6" i="66" s="1"/>
  <c r="P5" i="66"/>
  <c r="R5" i="66" s="1"/>
  <c r="S22" i="66"/>
  <c r="M22" i="66"/>
  <c r="S21" i="66"/>
  <c r="S20" i="66"/>
  <c r="M20" i="66"/>
  <c r="S19" i="66"/>
  <c r="S18" i="66"/>
  <c r="M18" i="66"/>
  <c r="S17" i="66"/>
  <c r="S16" i="66"/>
  <c r="S15" i="66"/>
  <c r="M15" i="66"/>
  <c r="S28" i="66"/>
  <c r="M28" i="66"/>
  <c r="S27" i="66"/>
  <c r="M27" i="66"/>
  <c r="S26" i="66"/>
  <c r="M26" i="66"/>
  <c r="S24" i="66"/>
  <c r="M24" i="66"/>
  <c r="S23" i="66"/>
  <c r="M23" i="66"/>
  <c r="S33" i="66"/>
  <c r="M33" i="66"/>
  <c r="S32" i="66"/>
  <c r="M32" i="66"/>
  <c r="S31" i="66"/>
  <c r="M31" i="66"/>
  <c r="S30" i="66"/>
  <c r="M30" i="66"/>
  <c r="S29" i="66"/>
  <c r="M29" i="66"/>
  <c r="S38" i="66"/>
  <c r="M38" i="66"/>
  <c r="S37" i="66"/>
  <c r="M37" i="66"/>
  <c r="S36" i="66"/>
  <c r="M36" i="66"/>
  <c r="S35" i="66"/>
  <c r="M35" i="66"/>
  <c r="S34" i="66"/>
  <c r="M34" i="66"/>
  <c r="S46" i="66"/>
  <c r="M46" i="66"/>
  <c r="S45" i="66"/>
  <c r="M45" i="66"/>
  <c r="S44" i="66"/>
  <c r="M44" i="66"/>
  <c r="S43" i="66"/>
  <c r="M43" i="66"/>
  <c r="S42" i="66"/>
  <c r="M42" i="66"/>
  <c r="S41" i="66"/>
  <c r="M41" i="66"/>
  <c r="S40" i="66"/>
  <c r="M40" i="66"/>
  <c r="S39" i="66"/>
  <c r="M39" i="66"/>
  <c r="S50" i="66"/>
  <c r="M50" i="66"/>
  <c r="S49" i="66"/>
  <c r="M49" i="66"/>
  <c r="S48" i="66"/>
  <c r="M48" i="66"/>
  <c r="S47" i="66"/>
  <c r="M47" i="66"/>
  <c r="S59" i="66"/>
  <c r="M59" i="66"/>
  <c r="S58" i="66"/>
  <c r="M58" i="66"/>
  <c r="S57" i="66"/>
  <c r="M57" i="66"/>
  <c r="S56" i="66"/>
  <c r="M56" i="66"/>
  <c r="S55" i="66"/>
  <c r="M55" i="66"/>
  <c r="S54" i="66"/>
  <c r="M54" i="66"/>
  <c r="S53" i="66"/>
  <c r="M53" i="66"/>
  <c r="S52" i="66"/>
  <c r="M52" i="66"/>
  <c r="S51" i="66"/>
  <c r="M51" i="66"/>
  <c r="S65" i="66"/>
  <c r="M65" i="66"/>
  <c r="S64" i="66"/>
  <c r="M64" i="66"/>
  <c r="S63" i="66"/>
  <c r="M63" i="66"/>
  <c r="S62" i="66"/>
  <c r="M62" i="66"/>
  <c r="S61" i="66"/>
  <c r="M61" i="66"/>
  <c r="S60" i="66"/>
  <c r="M60" i="66"/>
  <c r="S71" i="66"/>
  <c r="M71" i="66"/>
  <c r="S70" i="66"/>
  <c r="M70" i="66"/>
  <c r="S69" i="66"/>
  <c r="M69" i="66"/>
  <c r="S68" i="66"/>
  <c r="M68" i="66"/>
  <c r="S67" i="66"/>
  <c r="M67" i="66"/>
  <c r="S66" i="66"/>
  <c r="M66" i="66"/>
  <c r="S74" i="66"/>
  <c r="M74" i="66"/>
  <c r="S73" i="66"/>
  <c r="M73" i="66"/>
  <c r="S72" i="66"/>
  <c r="M72" i="66"/>
  <c r="S76" i="66"/>
  <c r="M76" i="66"/>
  <c r="S75" i="66"/>
  <c r="M75" i="66"/>
  <c r="S77" i="66"/>
  <c r="M77" i="66"/>
  <c r="S80" i="66"/>
  <c r="M80" i="66"/>
  <c r="S78" i="66"/>
  <c r="M78" i="66"/>
  <c r="S79" i="66"/>
  <c r="M79" i="66"/>
  <c r="S81" i="66"/>
  <c r="M81" i="66"/>
  <c r="S82" i="66"/>
  <c r="M82" i="66"/>
  <c r="S83" i="66"/>
  <c r="M83" i="66"/>
  <c r="S84" i="66"/>
  <c r="M84" i="66"/>
  <c r="S85" i="66"/>
  <c r="M85" i="66"/>
  <c r="S89" i="66"/>
  <c r="M89" i="66"/>
  <c r="S90" i="66"/>
  <c r="M90" i="66"/>
  <c r="S88" i="66"/>
  <c r="M88" i="66"/>
  <c r="S87" i="66"/>
  <c r="M87" i="66"/>
  <c r="S91" i="66"/>
  <c r="M91" i="66"/>
  <c r="S86" i="66"/>
  <c r="M86" i="66"/>
  <c r="S92" i="66"/>
  <c r="M92" i="66"/>
  <c r="S97" i="66"/>
  <c r="M97" i="66"/>
  <c r="S94" i="66"/>
  <c r="M94" i="66"/>
  <c r="S96" i="66"/>
  <c r="M96" i="66"/>
  <c r="S95" i="66"/>
  <c r="M95" i="66"/>
  <c r="S93" i="66"/>
  <c r="M93" i="66"/>
  <c r="S99" i="66"/>
  <c r="M99" i="66"/>
  <c r="S98" i="66"/>
  <c r="M98" i="66"/>
  <c r="S100" i="66"/>
  <c r="M100" i="66"/>
  <c r="S101" i="66"/>
  <c r="M101" i="66"/>
  <c r="S102" i="66"/>
  <c r="M102" i="66"/>
  <c r="S103" i="66"/>
  <c r="M103" i="66"/>
  <c r="S104" i="66"/>
  <c r="M104" i="66"/>
  <c r="S107" i="66"/>
  <c r="M107" i="66"/>
  <c r="S105" i="66"/>
  <c r="M105" i="66"/>
  <c r="S106" i="66"/>
  <c r="M106" i="66"/>
  <c r="S111" i="66"/>
  <c r="M111" i="66"/>
  <c r="S109" i="66"/>
  <c r="M109" i="66"/>
  <c r="S112" i="66"/>
  <c r="M112" i="66"/>
  <c r="S110" i="66"/>
  <c r="M110" i="66"/>
  <c r="S108" i="66"/>
  <c r="M108" i="66"/>
  <c r="S115" i="66"/>
  <c r="M115" i="66"/>
  <c r="S114" i="66"/>
  <c r="M114" i="66"/>
  <c r="S113" i="66"/>
  <c r="M113" i="66"/>
  <c r="S10" i="66"/>
  <c r="M10" i="66"/>
  <c r="S8" i="66"/>
  <c r="M8" i="66"/>
  <c r="M7" i="66"/>
  <c r="AP19" i="65"/>
  <c r="BI19" i="65" s="1"/>
  <c r="P6" i="55"/>
  <c r="P5" i="55"/>
  <c r="P4" i="55"/>
  <c r="W8" i="74"/>
  <c r="W7" i="74"/>
  <c r="W6" i="74"/>
  <c r="P6" i="53"/>
  <c r="P5" i="53"/>
  <c r="P4" i="53"/>
  <c r="Q6" i="52"/>
  <c r="Q5" i="52"/>
  <c r="Q4" i="52"/>
  <c r="E7" i="60"/>
  <c r="D7" i="60"/>
  <c r="C7" i="60"/>
  <c r="E179" i="60"/>
  <c r="D179" i="60"/>
  <c r="C179" i="60"/>
  <c r="K146" i="60"/>
  <c r="H146" i="60"/>
  <c r="E146" i="60"/>
  <c r="E101" i="60"/>
  <c r="D101" i="60"/>
  <c r="C101" i="60"/>
  <c r="AF6" i="57"/>
  <c r="AF5" i="57"/>
  <c r="AA18" i="57" s="1"/>
  <c r="AF4" i="57"/>
  <c r="T56" i="74"/>
  <c r="R56" i="74"/>
  <c r="T46" i="74"/>
  <c r="T54" i="74" s="1"/>
  <c r="R46" i="74"/>
  <c r="R54" i="74" s="1"/>
  <c r="O44" i="74"/>
  <c r="T42" i="74"/>
  <c r="T46" i="33"/>
  <c r="T54" i="33" s="1"/>
  <c r="E8" i="40"/>
  <c r="F8" i="40"/>
  <c r="G8" i="40"/>
  <c r="D8" i="40"/>
  <c r="B208" i="60"/>
  <c r="F7" i="73"/>
  <c r="E19" i="72"/>
  <c r="D19" i="72"/>
  <c r="F18" i="72"/>
  <c r="F17" i="72"/>
  <c r="F19" i="72" s="1"/>
  <c r="E16" i="72"/>
  <c r="D16" i="72"/>
  <c r="F15" i="72"/>
  <c r="F14" i="72"/>
  <c r="E13" i="72"/>
  <c r="D13" i="72"/>
  <c r="F12" i="72"/>
  <c r="F11" i="72"/>
  <c r="E10" i="72"/>
  <c r="D10" i="72"/>
  <c r="F10" i="72" s="1"/>
  <c r="F9" i="72"/>
  <c r="F8" i="72"/>
  <c r="E7" i="72"/>
  <c r="E22" i="72" s="1"/>
  <c r="D7" i="72"/>
  <c r="F6" i="72"/>
  <c r="C6" i="72"/>
  <c r="C8" i="72" s="1"/>
  <c r="C9" i="72" s="1"/>
  <c r="C11" i="72" s="1"/>
  <c r="C12" i="72" s="1"/>
  <c r="C14" i="72" s="1"/>
  <c r="F5" i="72"/>
  <c r="S100" i="69"/>
  <c r="P100" i="69"/>
  <c r="R100" i="69" s="1"/>
  <c r="M100" i="69"/>
  <c r="S99" i="69"/>
  <c r="P99" i="69"/>
  <c r="R99" i="69"/>
  <c r="M99" i="69"/>
  <c r="S98" i="69"/>
  <c r="P98" i="69"/>
  <c r="R98" i="69" s="1"/>
  <c r="M98" i="69"/>
  <c r="S97" i="69"/>
  <c r="P97" i="69"/>
  <c r="R97" i="69" s="1"/>
  <c r="M97" i="69"/>
  <c r="S96" i="69"/>
  <c r="P96" i="69"/>
  <c r="M96" i="69"/>
  <c r="S95" i="69"/>
  <c r="P95" i="69"/>
  <c r="R95" i="69" s="1"/>
  <c r="M95" i="69"/>
  <c r="S94" i="69"/>
  <c r="P94" i="69"/>
  <c r="M94" i="69"/>
  <c r="S93" i="69"/>
  <c r="P93" i="69"/>
  <c r="R93" i="69" s="1"/>
  <c r="M93" i="69"/>
  <c r="S92" i="69"/>
  <c r="P92" i="69"/>
  <c r="R92" i="69" s="1"/>
  <c r="M92" i="69"/>
  <c r="S91" i="69"/>
  <c r="P91" i="69"/>
  <c r="R91" i="69" s="1"/>
  <c r="M91" i="69"/>
  <c r="S90" i="69"/>
  <c r="P90" i="69"/>
  <c r="R90" i="69" s="1"/>
  <c r="M90" i="69"/>
  <c r="S89" i="69"/>
  <c r="P89" i="69"/>
  <c r="R89" i="69" s="1"/>
  <c r="M89" i="69"/>
  <c r="S88" i="69"/>
  <c r="P88" i="69"/>
  <c r="M88" i="69"/>
  <c r="S87" i="69"/>
  <c r="P87" i="69"/>
  <c r="M87" i="69"/>
  <c r="S86" i="69"/>
  <c r="P86" i="69"/>
  <c r="R86" i="69" s="1"/>
  <c r="M86" i="69"/>
  <c r="S85" i="69"/>
  <c r="P85" i="69"/>
  <c r="R85" i="69" s="1"/>
  <c r="M85" i="69"/>
  <c r="S84" i="69"/>
  <c r="P84" i="69"/>
  <c r="R84" i="69" s="1"/>
  <c r="M84" i="69"/>
  <c r="S83" i="69"/>
  <c r="P83" i="69"/>
  <c r="M83" i="69"/>
  <c r="S82" i="69"/>
  <c r="P82" i="69"/>
  <c r="M82" i="69"/>
  <c r="S81" i="69"/>
  <c r="P81" i="69"/>
  <c r="R81" i="69"/>
  <c r="M81" i="69"/>
  <c r="S80" i="69"/>
  <c r="P80" i="69"/>
  <c r="M80" i="69"/>
  <c r="S79" i="69"/>
  <c r="P79" i="69"/>
  <c r="M79" i="69"/>
  <c r="S78" i="69"/>
  <c r="P78" i="69"/>
  <c r="Q78" i="69" s="1"/>
  <c r="T78" i="69" s="1"/>
  <c r="BG78" i="69"/>
  <c r="AN78" i="69" s="1"/>
  <c r="M78" i="69"/>
  <c r="S77" i="69"/>
  <c r="P77" i="69"/>
  <c r="R77" i="69"/>
  <c r="M77" i="69"/>
  <c r="S76" i="69"/>
  <c r="P76" i="69"/>
  <c r="R76" i="69" s="1"/>
  <c r="M76" i="69"/>
  <c r="S75" i="69"/>
  <c r="P75" i="69"/>
  <c r="Q75" i="69" s="1"/>
  <c r="T75" i="69" s="1"/>
  <c r="BG75" i="69" s="1"/>
  <c r="M75" i="69"/>
  <c r="S74" i="69"/>
  <c r="P74" i="69"/>
  <c r="R74" i="69" s="1"/>
  <c r="M74" i="69"/>
  <c r="S73" i="69"/>
  <c r="P73" i="69"/>
  <c r="Q73" i="69" s="1"/>
  <c r="T73" i="69" s="1"/>
  <c r="BG73" i="69" s="1"/>
  <c r="AN73" i="69" s="1"/>
  <c r="M73" i="69"/>
  <c r="S72" i="69"/>
  <c r="P72" i="69"/>
  <c r="M72" i="69"/>
  <c r="S71" i="69"/>
  <c r="P71" i="69"/>
  <c r="R71" i="69" s="1"/>
  <c r="M71" i="69"/>
  <c r="S70" i="69"/>
  <c r="P70" i="69"/>
  <c r="Q70" i="69" s="1"/>
  <c r="T70" i="69" s="1"/>
  <c r="BG70" i="69" s="1"/>
  <c r="X70" i="69" s="1"/>
  <c r="Y70" i="69" s="1"/>
  <c r="M70" i="69"/>
  <c r="S69" i="69"/>
  <c r="P69" i="69"/>
  <c r="M69" i="69"/>
  <c r="S68" i="69"/>
  <c r="P68" i="69"/>
  <c r="M68" i="69"/>
  <c r="S67" i="69"/>
  <c r="P67" i="69"/>
  <c r="M67" i="69"/>
  <c r="S66" i="69"/>
  <c r="P66" i="69"/>
  <c r="M66" i="69"/>
  <c r="S65" i="69"/>
  <c r="P65" i="69"/>
  <c r="M65" i="69"/>
  <c r="S64" i="69"/>
  <c r="P64" i="69"/>
  <c r="M64" i="69"/>
  <c r="S63" i="69"/>
  <c r="P63" i="69"/>
  <c r="M63" i="69"/>
  <c r="S62" i="69"/>
  <c r="P62" i="69"/>
  <c r="R62" i="69" s="1"/>
  <c r="M62" i="69"/>
  <c r="S61" i="69"/>
  <c r="P61" i="69"/>
  <c r="R61" i="69" s="1"/>
  <c r="M61" i="69"/>
  <c r="S60" i="69"/>
  <c r="P60" i="69"/>
  <c r="R60" i="69" s="1"/>
  <c r="M60" i="69"/>
  <c r="S59" i="69"/>
  <c r="P59" i="69"/>
  <c r="M59" i="69"/>
  <c r="S58" i="69"/>
  <c r="P58" i="69"/>
  <c r="Q58" i="69" s="1"/>
  <c r="T58" i="69" s="1"/>
  <c r="BG58" i="69" s="1"/>
  <c r="M58" i="69"/>
  <c r="S57" i="69"/>
  <c r="P57" i="69"/>
  <c r="Q57" i="69" s="1"/>
  <c r="T57" i="69" s="1"/>
  <c r="BG57" i="69" s="1"/>
  <c r="AN57" i="69" s="1"/>
  <c r="M57" i="69"/>
  <c r="S56" i="69"/>
  <c r="P56" i="69"/>
  <c r="M56" i="69"/>
  <c r="S55" i="69"/>
  <c r="P55" i="69"/>
  <c r="R55" i="69" s="1"/>
  <c r="M55" i="69"/>
  <c r="S54" i="69"/>
  <c r="P54" i="69"/>
  <c r="Q54" i="69" s="1"/>
  <c r="T54" i="69"/>
  <c r="BG54" i="69" s="1"/>
  <c r="X54" i="69" s="1"/>
  <c r="Y54" i="69" s="1"/>
  <c r="M54" i="69"/>
  <c r="S53" i="69"/>
  <c r="P53" i="69"/>
  <c r="M53" i="69"/>
  <c r="S52" i="69"/>
  <c r="P52" i="69"/>
  <c r="Q52" i="69" s="1"/>
  <c r="T52" i="69" s="1"/>
  <c r="BG52" i="69" s="1"/>
  <c r="X52" i="69" s="1"/>
  <c r="Y52" i="69" s="1"/>
  <c r="M52" i="69"/>
  <c r="S51" i="69"/>
  <c r="P51" i="69"/>
  <c r="R51" i="69" s="1"/>
  <c r="M51" i="69"/>
  <c r="S50" i="69"/>
  <c r="P50" i="69"/>
  <c r="M50" i="69"/>
  <c r="S49" i="69"/>
  <c r="P49" i="69"/>
  <c r="Q49" i="69" s="1"/>
  <c r="T49" i="69" s="1"/>
  <c r="BG49" i="69" s="1"/>
  <c r="X49" i="69" s="1"/>
  <c r="Y49" i="69" s="1"/>
  <c r="M49" i="69"/>
  <c r="S48" i="69"/>
  <c r="P48" i="69"/>
  <c r="R48" i="69" s="1"/>
  <c r="M48" i="69"/>
  <c r="S47" i="69"/>
  <c r="P47" i="69"/>
  <c r="M47" i="69"/>
  <c r="S46" i="69"/>
  <c r="P46" i="69"/>
  <c r="M46" i="69"/>
  <c r="S45" i="69"/>
  <c r="P45" i="69"/>
  <c r="M45" i="69"/>
  <c r="S44" i="69"/>
  <c r="P44" i="69"/>
  <c r="M44" i="69"/>
  <c r="S43" i="69"/>
  <c r="P43" i="69"/>
  <c r="R43" i="69" s="1"/>
  <c r="M43" i="69"/>
  <c r="S42" i="69"/>
  <c r="P42" i="69"/>
  <c r="M42" i="69"/>
  <c r="S41" i="69"/>
  <c r="P41" i="69"/>
  <c r="M41" i="69"/>
  <c r="S40" i="69"/>
  <c r="P40" i="69"/>
  <c r="M40" i="69"/>
  <c r="S39" i="69"/>
  <c r="P39" i="69"/>
  <c r="M39" i="69"/>
  <c r="S38" i="69"/>
  <c r="P38" i="69"/>
  <c r="Q38" i="69" s="1"/>
  <c r="T38" i="69" s="1"/>
  <c r="BG38" i="69" s="1"/>
  <c r="AN38" i="69" s="1"/>
  <c r="M38" i="69"/>
  <c r="S37" i="69"/>
  <c r="P37" i="69"/>
  <c r="M37" i="69"/>
  <c r="S36" i="69"/>
  <c r="P36" i="69"/>
  <c r="R36" i="69" s="1"/>
  <c r="M36" i="69"/>
  <c r="S35" i="69"/>
  <c r="P35" i="69"/>
  <c r="R35" i="69"/>
  <c r="M35" i="69"/>
  <c r="S34" i="69"/>
  <c r="P34" i="69"/>
  <c r="R34" i="69" s="1"/>
  <c r="M34" i="69"/>
  <c r="S33" i="69"/>
  <c r="P33" i="69"/>
  <c r="M33" i="69"/>
  <c r="S32" i="69"/>
  <c r="P32" i="69"/>
  <c r="M32" i="69"/>
  <c r="S31" i="69"/>
  <c r="P31" i="69"/>
  <c r="R31" i="69" s="1"/>
  <c r="M31" i="69"/>
  <c r="S30" i="69"/>
  <c r="P30" i="69"/>
  <c r="M30" i="69"/>
  <c r="S29" i="69"/>
  <c r="P29" i="69"/>
  <c r="M29" i="69"/>
  <c r="S28" i="69"/>
  <c r="P28" i="69"/>
  <c r="R28" i="69" s="1"/>
  <c r="M28" i="69"/>
  <c r="S27" i="69"/>
  <c r="P27" i="69"/>
  <c r="M27" i="69"/>
  <c r="S26" i="69"/>
  <c r="P26" i="69"/>
  <c r="M26" i="69"/>
  <c r="S25" i="69"/>
  <c r="P25" i="69"/>
  <c r="R25" i="69" s="1"/>
  <c r="M25" i="69"/>
  <c r="S24" i="69"/>
  <c r="P24" i="69"/>
  <c r="Q24" i="69" s="1"/>
  <c r="T24" i="69" s="1"/>
  <c r="BG24" i="69" s="1"/>
  <c r="AN24" i="69" s="1"/>
  <c r="M24" i="69"/>
  <c r="S23" i="69"/>
  <c r="P23" i="69"/>
  <c r="M23" i="69"/>
  <c r="S22" i="69"/>
  <c r="P22" i="69"/>
  <c r="Q22" i="69" s="1"/>
  <c r="T22" i="69" s="1"/>
  <c r="BG22" i="69" s="1"/>
  <c r="AN22" i="69" s="1"/>
  <c r="M22" i="69"/>
  <c r="S21" i="69"/>
  <c r="P21" i="69"/>
  <c r="M21" i="69"/>
  <c r="S20" i="69"/>
  <c r="P20" i="69"/>
  <c r="Q20" i="69" s="1"/>
  <c r="T20" i="69" s="1"/>
  <c r="BG20" i="69" s="1"/>
  <c r="M20" i="69"/>
  <c r="S19" i="69"/>
  <c r="P19" i="69"/>
  <c r="R19" i="69" s="1"/>
  <c r="M19" i="69"/>
  <c r="S18" i="69"/>
  <c r="P18" i="69"/>
  <c r="R18" i="69" s="1"/>
  <c r="M18" i="69"/>
  <c r="S17" i="69"/>
  <c r="P17" i="69"/>
  <c r="Q17" i="69" s="1"/>
  <c r="T17" i="69" s="1"/>
  <c r="BG17" i="69" s="1"/>
  <c r="X17" i="69" s="1"/>
  <c r="Y17" i="69" s="1"/>
  <c r="M17" i="69"/>
  <c r="S16" i="69"/>
  <c r="P16" i="69"/>
  <c r="Q16" i="69"/>
  <c r="T16" i="69" s="1"/>
  <c r="BG16" i="69" s="1"/>
  <c r="AN16" i="69" s="1"/>
  <c r="M16" i="69"/>
  <c r="S15" i="69"/>
  <c r="P15" i="69"/>
  <c r="Q15" i="69" s="1"/>
  <c r="T15" i="69"/>
  <c r="BG15" i="69" s="1"/>
  <c r="M15" i="69"/>
  <c r="S14" i="69"/>
  <c r="P14" i="69"/>
  <c r="M14" i="69"/>
  <c r="S13" i="69"/>
  <c r="P13" i="69"/>
  <c r="M13" i="69"/>
  <c r="S12" i="69"/>
  <c r="P12" i="69"/>
  <c r="R12" i="69" s="1"/>
  <c r="M12" i="69"/>
  <c r="S11" i="69"/>
  <c r="P11" i="69"/>
  <c r="R11" i="69" s="1"/>
  <c r="M11" i="69"/>
  <c r="S10" i="69"/>
  <c r="P10" i="69"/>
  <c r="Q10" i="69" s="1"/>
  <c r="T10" i="69" s="1"/>
  <c r="BG10" i="69" s="1"/>
  <c r="M10" i="69"/>
  <c r="S9" i="69"/>
  <c r="P9" i="69"/>
  <c r="Q9" i="69" s="1"/>
  <c r="T9" i="69" s="1"/>
  <c r="BG9" i="69" s="1"/>
  <c r="X9" i="69" s="1"/>
  <c r="Y9" i="69" s="1"/>
  <c r="M9" i="69"/>
  <c r="S8" i="69"/>
  <c r="P8" i="69"/>
  <c r="Q8" i="69" s="1"/>
  <c r="T8" i="69" s="1"/>
  <c r="BG8" i="69" s="1"/>
  <c r="M8" i="69"/>
  <c r="S7" i="69"/>
  <c r="P7" i="69"/>
  <c r="R7" i="69" s="1"/>
  <c r="Q7" i="69"/>
  <c r="T7" i="69" s="1"/>
  <c r="BG7" i="69" s="1"/>
  <c r="X7" i="69" s="1"/>
  <c r="Y7" i="69" s="1"/>
  <c r="M7" i="69"/>
  <c r="S6" i="69"/>
  <c r="P6" i="69"/>
  <c r="M6" i="69"/>
  <c r="S5" i="69"/>
  <c r="P5" i="69"/>
  <c r="Q5" i="69"/>
  <c r="T5" i="69" s="1"/>
  <c r="BG5" i="69" s="1"/>
  <c r="AN5" i="69" s="1"/>
  <c r="M5" i="69"/>
  <c r="S6" i="68"/>
  <c r="S5" i="68"/>
  <c r="S6" i="66"/>
  <c r="S5" i="66"/>
  <c r="S20" i="65"/>
  <c r="P20" i="65"/>
  <c r="R20" i="65" s="1"/>
  <c r="S19" i="65"/>
  <c r="P19" i="65"/>
  <c r="Q19" i="65" s="1"/>
  <c r="S6" i="65"/>
  <c r="P6" i="65"/>
  <c r="Q6" i="65" s="1"/>
  <c r="S5" i="65"/>
  <c r="P5" i="65"/>
  <c r="Q5" i="65" s="1"/>
  <c r="B10" i="64"/>
  <c r="B7" i="64"/>
  <c r="R16" i="69"/>
  <c r="R78" i="69"/>
  <c r="Q77" i="69"/>
  <c r="T77" i="69" s="1"/>
  <c r="BG77" i="69" s="1"/>
  <c r="C6" i="64"/>
  <c r="B229" i="60"/>
  <c r="B228" i="60"/>
  <c r="B222" i="60"/>
  <c r="C222" i="60" s="1"/>
  <c r="H222" i="60" s="1"/>
  <c r="I222" i="60" s="1"/>
  <c r="B219" i="60"/>
  <c r="B216" i="60"/>
  <c r="C216" i="60" s="1"/>
  <c r="H216" i="60" s="1"/>
  <c r="I216" i="60" s="1"/>
  <c r="B214" i="60"/>
  <c r="B213" i="60"/>
  <c r="B212" i="60"/>
  <c r="B211" i="60"/>
  <c r="B210" i="60"/>
  <c r="B202" i="60"/>
  <c r="B200" i="60"/>
  <c r="B199" i="60"/>
  <c r="B198" i="60"/>
  <c r="F198" i="60" s="1"/>
  <c r="B180" i="60"/>
  <c r="D162" i="60"/>
  <c r="C162" i="60"/>
  <c r="D161" i="60"/>
  <c r="P161" i="60" s="1"/>
  <c r="C161" i="60"/>
  <c r="D160" i="60"/>
  <c r="C160" i="60"/>
  <c r="B159" i="60"/>
  <c r="B158" i="60"/>
  <c r="B157" i="60"/>
  <c r="B156" i="60"/>
  <c r="B155" i="60"/>
  <c r="C154" i="60"/>
  <c r="C153" i="60"/>
  <c r="R153" i="60" s="1"/>
  <c r="Q153" i="60" s="1"/>
  <c r="C152" i="60"/>
  <c r="C151" i="60"/>
  <c r="C150" i="60"/>
  <c r="D149" i="60"/>
  <c r="M149" i="60" s="1"/>
  <c r="B135" i="60"/>
  <c r="B134" i="60"/>
  <c r="B132" i="60"/>
  <c r="B131" i="60"/>
  <c r="B130" i="60"/>
  <c r="B129" i="60"/>
  <c r="B128" i="60"/>
  <c r="B116" i="60"/>
  <c r="B80" i="60"/>
  <c r="B77" i="60"/>
  <c r="B76" i="60"/>
  <c r="B75" i="60"/>
  <c r="G75" i="60" s="1"/>
  <c r="B74" i="60"/>
  <c r="B71" i="60"/>
  <c r="B70" i="60"/>
  <c r="B68" i="60"/>
  <c r="B65" i="60"/>
  <c r="B62" i="60"/>
  <c r="C62" i="60" s="1"/>
  <c r="H62" i="60" s="1"/>
  <c r="I62" i="60" s="1"/>
  <c r="B61" i="60"/>
  <c r="B60" i="60"/>
  <c r="B52" i="60"/>
  <c r="B42" i="60"/>
  <c r="B40" i="60"/>
  <c r="B39" i="60"/>
  <c r="C39" i="60" s="1"/>
  <c r="C38" i="60" s="1"/>
  <c r="B35" i="60"/>
  <c r="B34" i="60"/>
  <c r="B33" i="60"/>
  <c r="B32" i="60"/>
  <c r="B31" i="60"/>
  <c r="B30" i="60"/>
  <c r="B29" i="60"/>
  <c r="B28" i="60"/>
  <c r="F28" i="60" s="1"/>
  <c r="F27" i="60" s="1"/>
  <c r="B25" i="60"/>
  <c r="F25" i="60" s="1"/>
  <c r="B24" i="60"/>
  <c r="E24" i="60" s="1"/>
  <c r="B23" i="60"/>
  <c r="B22" i="60"/>
  <c r="B21" i="60"/>
  <c r="B20" i="60"/>
  <c r="B19" i="60"/>
  <c r="B18" i="60"/>
  <c r="B13" i="60"/>
  <c r="B8" i="60"/>
  <c r="J21" i="53"/>
  <c r="J20" i="53"/>
  <c r="J19" i="53"/>
  <c r="P19" i="50"/>
  <c r="T19" i="50" s="1"/>
  <c r="P31" i="50"/>
  <c r="T31" i="50" s="1"/>
  <c r="P32" i="50"/>
  <c r="T32" i="50" s="1"/>
  <c r="P33" i="50"/>
  <c r="T33" i="50"/>
  <c r="P34" i="50"/>
  <c r="T34" i="50"/>
  <c r="P35" i="50"/>
  <c r="T35" i="50"/>
  <c r="P37" i="50"/>
  <c r="T37" i="50" s="1"/>
  <c r="P38" i="50"/>
  <c r="T38" i="50" s="1"/>
  <c r="F9" i="48"/>
  <c r="D8" i="48"/>
  <c r="G28" i="46"/>
  <c r="G25" i="46"/>
  <c r="G29" i="46" s="1"/>
  <c r="G7" i="46"/>
  <c r="F10" i="47"/>
  <c r="H13" i="42"/>
  <c r="G13" i="42"/>
  <c r="D13" i="42"/>
  <c r="C13" i="42"/>
  <c r="H8" i="42"/>
  <c r="G8" i="42"/>
  <c r="G14" i="42" s="1"/>
  <c r="D8" i="42"/>
  <c r="D14" i="42" s="1"/>
  <c r="C8" i="42"/>
  <c r="H31" i="40"/>
  <c r="H30" i="40"/>
  <c r="H29" i="40"/>
  <c r="H28" i="40"/>
  <c r="H7" i="40"/>
  <c r="H6" i="40"/>
  <c r="H5" i="40"/>
  <c r="T56" i="33"/>
  <c r="R56" i="33"/>
  <c r="R46" i="33"/>
  <c r="R54" i="33" s="1"/>
  <c r="T42" i="33"/>
  <c r="O44" i="33"/>
  <c r="O38" i="33"/>
  <c r="O32" i="33"/>
  <c r="F3" i="14"/>
  <c r="F6" i="14" s="1"/>
  <c r="E3" i="14"/>
  <c r="E6" i="14" s="1"/>
  <c r="E17" i="14"/>
  <c r="E20" i="14" s="1"/>
  <c r="E10" i="14"/>
  <c r="E13" i="14" s="1"/>
  <c r="H17" i="14"/>
  <c r="H20" i="14" s="1"/>
  <c r="H10" i="14"/>
  <c r="H13" i="14" s="1"/>
  <c r="H3" i="14"/>
  <c r="H6" i="14" s="1"/>
  <c r="G3" i="14"/>
  <c r="G6" i="14" s="1"/>
  <c r="G17" i="14"/>
  <c r="G20" i="14" s="1"/>
  <c r="G10" i="14"/>
  <c r="G13" i="14" s="1"/>
  <c r="B162" i="60"/>
  <c r="B161" i="60"/>
  <c r="B160" i="60"/>
  <c r="B38" i="60"/>
  <c r="B27" i="60"/>
  <c r="B230" i="60"/>
  <c r="E92" i="17"/>
  <c r="E91" i="17"/>
  <c r="D13" i="29"/>
  <c r="D9" i="29"/>
  <c r="D16" i="29"/>
  <c r="D5" i="29"/>
  <c r="H20" i="18"/>
  <c r="G23" i="18"/>
  <c r="H23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8" i="18"/>
  <c r="H8" i="18" s="1"/>
  <c r="G7" i="18"/>
  <c r="H7" i="18" s="1"/>
  <c r="G6" i="18"/>
  <c r="H6" i="18" s="1"/>
  <c r="G5" i="18"/>
  <c r="H5" i="18" s="1"/>
  <c r="G4" i="18"/>
  <c r="H4" i="18" s="1"/>
  <c r="C58" i="18"/>
  <c r="D58" i="18" s="1"/>
  <c r="C57" i="18"/>
  <c r="D57" i="18" s="1"/>
  <c r="C56" i="18"/>
  <c r="D56" i="18" s="1"/>
  <c r="C55" i="18"/>
  <c r="D55" i="18" s="1"/>
  <c r="C54" i="18"/>
  <c r="D54" i="18" s="1"/>
  <c r="C53" i="18"/>
  <c r="D53" i="18" s="1"/>
  <c r="C51" i="18"/>
  <c r="D51" i="18" s="1"/>
  <c r="C50" i="18"/>
  <c r="D50" i="18" s="1"/>
  <c r="C47" i="18"/>
  <c r="D47" i="18" s="1"/>
  <c r="C46" i="18"/>
  <c r="D46" i="18" s="1"/>
  <c r="C45" i="18"/>
  <c r="D45" i="18" s="1"/>
  <c r="C44" i="18"/>
  <c r="D44" i="18" s="1"/>
  <c r="C42" i="18"/>
  <c r="D42" i="18" s="1"/>
  <c r="C41" i="18"/>
  <c r="D41" i="18" s="1"/>
  <c r="C40" i="18"/>
  <c r="D40" i="18" s="1"/>
  <c r="C39" i="18"/>
  <c r="D39" i="18" s="1"/>
  <c r="C38" i="18"/>
  <c r="D38" i="18" s="1"/>
  <c r="C37" i="18"/>
  <c r="D37" i="18" s="1"/>
  <c r="C34" i="18"/>
  <c r="D34" i="18" s="1"/>
  <c r="C33" i="18"/>
  <c r="D33" i="18" s="1"/>
  <c r="C31" i="18"/>
  <c r="D31" i="18" s="1"/>
  <c r="C30" i="18"/>
  <c r="D30" i="18" s="1"/>
  <c r="C29" i="18"/>
  <c r="D29" i="18" s="1"/>
  <c r="C26" i="18"/>
  <c r="D26" i="18" s="1"/>
  <c r="C25" i="18"/>
  <c r="D25" i="18" s="1"/>
  <c r="C24" i="18"/>
  <c r="D24" i="18" s="1"/>
  <c r="C23" i="18"/>
  <c r="D23" i="18" s="1"/>
  <c r="C22" i="18"/>
  <c r="D22" i="18" s="1"/>
  <c r="C20" i="18"/>
  <c r="D20" i="18" s="1"/>
  <c r="C19" i="18"/>
  <c r="D19" i="18" s="1"/>
  <c r="C18" i="18"/>
  <c r="D18" i="18" s="1"/>
  <c r="C17" i="18"/>
  <c r="D17" i="18" s="1"/>
  <c r="C16" i="18"/>
  <c r="D16" i="18" s="1"/>
  <c r="C15" i="18"/>
  <c r="D15" i="18" s="1"/>
  <c r="C14" i="18"/>
  <c r="D14" i="18" s="1"/>
  <c r="C13" i="18"/>
  <c r="D13" i="18" s="1"/>
  <c r="C12" i="18"/>
  <c r="D12" i="18" s="1"/>
  <c r="C11" i="18"/>
  <c r="D11" i="18" s="1"/>
  <c r="C10" i="18"/>
  <c r="D10" i="18" s="1"/>
  <c r="C9" i="18"/>
  <c r="D9" i="18" s="1"/>
  <c r="C8" i="18"/>
  <c r="D8" i="18" s="1"/>
  <c r="C7" i="18"/>
  <c r="D7" i="18" s="1"/>
  <c r="C6" i="18"/>
  <c r="D6" i="18" s="1"/>
  <c r="C51" i="17"/>
  <c r="H13" i="17" s="1"/>
  <c r="C52" i="17"/>
  <c r="D52" i="17" s="1"/>
  <c r="C54" i="17"/>
  <c r="D54" i="17" s="1"/>
  <c r="C55" i="17"/>
  <c r="D55" i="17" s="1"/>
  <c r="C56" i="17"/>
  <c r="D56" i="17" s="1"/>
  <c r="C57" i="17"/>
  <c r="D57" i="17" s="1"/>
  <c r="C58" i="17"/>
  <c r="D58" i="17" s="1"/>
  <c r="C59" i="17"/>
  <c r="D59" i="17" s="1"/>
  <c r="C7" i="17"/>
  <c r="D7" i="17" s="1"/>
  <c r="C8" i="17"/>
  <c r="D8" i="17" s="1"/>
  <c r="C9" i="17"/>
  <c r="D9" i="17" s="1"/>
  <c r="C10" i="17"/>
  <c r="D10" i="17" s="1"/>
  <c r="C11" i="17"/>
  <c r="D11" i="17" s="1"/>
  <c r="C12" i="17"/>
  <c r="D12" i="17" s="1"/>
  <c r="C13" i="17"/>
  <c r="D13" i="17" s="1"/>
  <c r="C14" i="17"/>
  <c r="D14" i="17" s="1"/>
  <c r="C15" i="17"/>
  <c r="D15" i="17" s="1"/>
  <c r="C16" i="17"/>
  <c r="D16" i="17" s="1"/>
  <c r="C17" i="17"/>
  <c r="D17" i="17" s="1"/>
  <c r="C18" i="17"/>
  <c r="D18" i="17" s="1"/>
  <c r="C19" i="17"/>
  <c r="D19" i="17" s="1"/>
  <c r="C20" i="17"/>
  <c r="D20" i="17" s="1"/>
  <c r="C21" i="17"/>
  <c r="D21" i="17" s="1"/>
  <c r="C23" i="17"/>
  <c r="D23" i="17" s="1"/>
  <c r="C24" i="17"/>
  <c r="D24" i="17" s="1"/>
  <c r="C25" i="17"/>
  <c r="D25" i="17" s="1"/>
  <c r="C26" i="17"/>
  <c r="D26" i="17" s="1"/>
  <c r="C27" i="17"/>
  <c r="D27" i="17" s="1"/>
  <c r="C30" i="17"/>
  <c r="D30" i="17" s="1"/>
  <c r="C31" i="17"/>
  <c r="D31" i="17" s="1"/>
  <c r="C32" i="17"/>
  <c r="D32" i="17" s="1"/>
  <c r="C34" i="17"/>
  <c r="D34" i="17" s="1"/>
  <c r="C35" i="17"/>
  <c r="D35" i="17" s="1"/>
  <c r="C38" i="17"/>
  <c r="D38" i="17" s="1"/>
  <c r="C39" i="17"/>
  <c r="D39" i="17" s="1"/>
  <c r="C40" i="17"/>
  <c r="D40" i="17" s="1"/>
  <c r="C41" i="17"/>
  <c r="D41" i="17" s="1"/>
  <c r="C42" i="17"/>
  <c r="D42" i="17" s="1"/>
  <c r="C43" i="17"/>
  <c r="D43" i="17" s="1"/>
  <c r="C45" i="17"/>
  <c r="D45" i="17" s="1"/>
  <c r="C46" i="17"/>
  <c r="D46" i="17" s="1"/>
  <c r="C47" i="17"/>
  <c r="D47" i="17" s="1"/>
  <c r="C48" i="17"/>
  <c r="D48" i="17" s="1"/>
  <c r="C5" i="18"/>
  <c r="D5" i="18" s="1"/>
  <c r="C37" i="17"/>
  <c r="D37" i="17" s="1"/>
  <c r="D51" i="17"/>
  <c r="C6" i="17"/>
  <c r="D6" i="17" s="1"/>
  <c r="C36" i="18"/>
  <c r="D36" i="18" s="1"/>
  <c r="C63" i="17"/>
  <c r="D63" i="17" s="1"/>
  <c r="C64" i="17"/>
  <c r="D64" i="17" s="1"/>
  <c r="C65" i="17"/>
  <c r="D65" i="17" s="1"/>
  <c r="C66" i="17"/>
  <c r="D66" i="17" s="1"/>
  <c r="C67" i="17"/>
  <c r="D67" i="17" s="1"/>
  <c r="C69" i="17"/>
  <c r="K7" i="17" s="1"/>
  <c r="C70" i="17"/>
  <c r="C71" i="17"/>
  <c r="D71" i="17" s="1"/>
  <c r="C72" i="17"/>
  <c r="D72" i="17" s="1"/>
  <c r="C73" i="17"/>
  <c r="D73" i="17" s="1"/>
  <c r="C74" i="17"/>
  <c r="D74" i="17" s="1"/>
  <c r="C75" i="17"/>
  <c r="D75" i="17" s="1"/>
  <c r="C76" i="17"/>
  <c r="D76" i="17" s="1"/>
  <c r="C81" i="17"/>
  <c r="D81" i="17" s="1"/>
  <c r="K4" i="20"/>
  <c r="J4" i="20"/>
  <c r="F12" i="20"/>
  <c r="D40" i="23"/>
  <c r="E40" i="23" s="1"/>
  <c r="I40" i="23" s="1"/>
  <c r="D32" i="23"/>
  <c r="E32" i="23" s="1"/>
  <c r="I32" i="23" s="1"/>
  <c r="D29" i="23"/>
  <c r="E29" i="23"/>
  <c r="I29" i="23" s="1"/>
  <c r="D31" i="23"/>
  <c r="E31" i="23" s="1"/>
  <c r="I31" i="23" s="1"/>
  <c r="D33" i="23"/>
  <c r="E33" i="23" s="1"/>
  <c r="I33" i="23" s="1"/>
  <c r="D34" i="23"/>
  <c r="E34" i="23" s="1"/>
  <c r="I34" i="23" s="1"/>
  <c r="D35" i="23"/>
  <c r="E35" i="23" s="1"/>
  <c r="I35" i="23" s="1"/>
  <c r="D36" i="23"/>
  <c r="E36" i="23" s="1"/>
  <c r="I36" i="23" s="1"/>
  <c r="D37" i="23"/>
  <c r="E37" i="23" s="1"/>
  <c r="I37" i="23" s="1"/>
  <c r="D41" i="23"/>
  <c r="E41" i="23" s="1"/>
  <c r="I41" i="23" s="1"/>
  <c r="D42" i="23"/>
  <c r="E42" i="23" s="1"/>
  <c r="I42" i="23" s="1"/>
  <c r="D45" i="23"/>
  <c r="E45" i="23" s="1"/>
  <c r="I45" i="23" s="1"/>
  <c r="D48" i="23"/>
  <c r="E48" i="23" s="1"/>
  <c r="I48" i="23" s="1"/>
  <c r="D49" i="23"/>
  <c r="E49" i="23" s="1"/>
  <c r="I49" i="23" s="1"/>
  <c r="D8" i="23"/>
  <c r="E8" i="23"/>
  <c r="I8" i="23" s="1"/>
  <c r="Q8" i="23" s="1"/>
  <c r="D9" i="23"/>
  <c r="E9" i="23" s="1"/>
  <c r="I9" i="23" s="1"/>
  <c r="Q9" i="23" s="1"/>
  <c r="D21" i="23"/>
  <c r="E21" i="23" s="1"/>
  <c r="I21" i="23" s="1"/>
  <c r="D22" i="23"/>
  <c r="E22" i="23" s="1"/>
  <c r="I22" i="23" s="1"/>
  <c r="D23" i="23"/>
  <c r="E23" i="23" s="1"/>
  <c r="I23" i="23" s="1"/>
  <c r="L7" i="21"/>
  <c r="L8" i="21"/>
  <c r="L9" i="21"/>
  <c r="L10" i="21"/>
  <c r="L11" i="21"/>
  <c r="L12" i="21"/>
  <c r="L13" i="21"/>
  <c r="L14" i="21"/>
  <c r="L15" i="21"/>
  <c r="L16" i="21"/>
  <c r="L17" i="21"/>
  <c r="L18" i="21"/>
  <c r="L19" i="21"/>
  <c r="L6" i="21"/>
  <c r="K25" i="21"/>
  <c r="K20" i="21"/>
  <c r="M11" i="21" s="1"/>
  <c r="M15" i="21"/>
  <c r="D10" i="21"/>
  <c r="E10" i="21" s="1"/>
  <c r="D11" i="21"/>
  <c r="E11" i="21" s="1"/>
  <c r="D13" i="21"/>
  <c r="E13" i="21" s="1"/>
  <c r="D14" i="21"/>
  <c r="E14" i="21" s="1"/>
  <c r="D15" i="21"/>
  <c r="E15" i="21" s="1"/>
  <c r="D16" i="21"/>
  <c r="E16" i="21" s="1"/>
  <c r="D17" i="21"/>
  <c r="E17" i="21" s="1"/>
  <c r="D18" i="21"/>
  <c r="E18" i="21" s="1"/>
  <c r="D19" i="21"/>
  <c r="E19" i="21" s="1"/>
  <c r="D3" i="21"/>
  <c r="E3" i="21" s="1"/>
  <c r="C7" i="19"/>
  <c r="D7" i="19" s="1"/>
  <c r="C8" i="19"/>
  <c r="D8" i="19" s="1"/>
  <c r="C13" i="19"/>
  <c r="H7" i="19" s="1"/>
  <c r="C14" i="19"/>
  <c r="D14" i="19" s="1"/>
  <c r="C16" i="19"/>
  <c r="C17" i="19"/>
  <c r="D17" i="19" s="1"/>
  <c r="C18" i="19"/>
  <c r="H10" i="19" s="1"/>
  <c r="C29" i="19"/>
  <c r="D29" i="19" s="1"/>
  <c r="C30" i="19"/>
  <c r="D30" i="19" s="1"/>
  <c r="C31" i="19"/>
  <c r="D31" i="19" s="1"/>
  <c r="C32" i="19"/>
  <c r="D32" i="19" s="1"/>
  <c r="C33" i="19"/>
  <c r="D33" i="19" s="1"/>
  <c r="C35" i="19"/>
  <c r="D35" i="19" s="1"/>
  <c r="C36" i="19"/>
  <c r="D36" i="19" s="1"/>
  <c r="D18" i="19"/>
  <c r="F13" i="14"/>
  <c r="C28" i="17"/>
  <c r="D28" i="17" s="1"/>
  <c r="C27" i="18"/>
  <c r="D27" i="18" s="1"/>
  <c r="C28" i="18"/>
  <c r="D28" i="18" s="1"/>
  <c r="C29" i="17"/>
  <c r="D29" i="17" s="1"/>
  <c r="D44" i="23"/>
  <c r="E44" i="23" s="1"/>
  <c r="I44" i="23" s="1"/>
  <c r="D20" i="23"/>
  <c r="E20" i="23" s="1"/>
  <c r="I20" i="23" s="1"/>
  <c r="D43" i="23"/>
  <c r="E43" i="23"/>
  <c r="I43" i="23" s="1"/>
  <c r="D17" i="23"/>
  <c r="E17" i="23" s="1"/>
  <c r="I17" i="23" s="1"/>
  <c r="N7" i="23" s="1"/>
  <c r="D46" i="23"/>
  <c r="E46" i="23" s="1"/>
  <c r="I46" i="23" s="1"/>
  <c r="D16" i="23"/>
  <c r="E16" i="23"/>
  <c r="I16" i="23" s="1"/>
  <c r="N6" i="23" s="1"/>
  <c r="C25" i="19"/>
  <c r="H29" i="19" s="1"/>
  <c r="C43" i="18"/>
  <c r="D43" i="18" s="1"/>
  <c r="C44" i="17"/>
  <c r="D44" i="17" s="1"/>
  <c r="C15" i="19"/>
  <c r="D15" i="19" s="1"/>
  <c r="C34" i="19"/>
  <c r="D34" i="19" s="1"/>
  <c r="G3" i="18"/>
  <c r="H3" i="18" s="1"/>
  <c r="C62" i="17"/>
  <c r="D62" i="17" s="1"/>
  <c r="C22" i="17"/>
  <c r="D22" i="17" s="1"/>
  <c r="C21" i="18"/>
  <c r="D21" i="18" s="1"/>
  <c r="C52" i="18"/>
  <c r="D52" i="18" s="1"/>
  <c r="C53" i="17"/>
  <c r="D53" i="17" s="1"/>
  <c r="G9" i="18"/>
  <c r="H9" i="18" s="1"/>
  <c r="C68" i="17"/>
  <c r="K6" i="17" s="1"/>
  <c r="C32" i="18"/>
  <c r="D32" i="18"/>
  <c r="C33" i="17"/>
  <c r="D33" i="17" s="1"/>
  <c r="C28" i="19"/>
  <c r="D28" i="19" s="1"/>
  <c r="D18" i="23"/>
  <c r="E18" i="23" s="1"/>
  <c r="I18" i="23" s="1"/>
  <c r="N8" i="23" s="1"/>
  <c r="D19" i="23"/>
  <c r="E19" i="23" s="1"/>
  <c r="I19" i="23" s="1"/>
  <c r="N9" i="23" s="1"/>
  <c r="H9" i="17"/>
  <c r="I9" i="17" s="1"/>
  <c r="C36" i="17"/>
  <c r="C35" i="18"/>
  <c r="D35" i="18" s="1"/>
  <c r="C4" i="18"/>
  <c r="D4" i="18" s="1"/>
  <c r="C5" i="17"/>
  <c r="H5" i="17" s="1"/>
  <c r="G18" i="18"/>
  <c r="C77" i="17"/>
  <c r="K10" i="17" s="1"/>
  <c r="D68" i="17"/>
  <c r="F17" i="14"/>
  <c r="F20" i="14" s="1"/>
  <c r="C24" i="19"/>
  <c r="C26" i="19"/>
  <c r="D26" i="19" s="1"/>
  <c r="H30" i="19"/>
  <c r="D7" i="21"/>
  <c r="D15" i="23"/>
  <c r="E15" i="23" s="1"/>
  <c r="I15" i="23"/>
  <c r="D6" i="21"/>
  <c r="I6" i="21" s="1"/>
  <c r="C3" i="18"/>
  <c r="D3" i="18" s="1"/>
  <c r="C4" i="17"/>
  <c r="D4" i="17" s="1"/>
  <c r="D5" i="21"/>
  <c r="E5" i="21" s="1"/>
  <c r="D27" i="23"/>
  <c r="E27" i="23" s="1"/>
  <c r="I27" i="23" s="1"/>
  <c r="C12" i="19"/>
  <c r="C21" i="19"/>
  <c r="D21" i="19" s="1"/>
  <c r="D11" i="23"/>
  <c r="E11" i="23" s="1"/>
  <c r="I11" i="23" s="1"/>
  <c r="Q10" i="23" s="1"/>
  <c r="C20" i="19"/>
  <c r="H11" i="19" s="1"/>
  <c r="D12" i="23"/>
  <c r="E12" i="23" s="1"/>
  <c r="I12" i="23" s="1"/>
  <c r="Q11" i="23" s="1"/>
  <c r="D30" i="23"/>
  <c r="E30" i="23" s="1"/>
  <c r="I30" i="23" s="1"/>
  <c r="D13" i="23"/>
  <c r="E13" i="23" s="1"/>
  <c r="I13" i="23" s="1"/>
  <c r="Q12" i="23" s="1"/>
  <c r="C22" i="19"/>
  <c r="D28" i="23"/>
  <c r="E28" i="23" s="1"/>
  <c r="I28" i="23" s="1"/>
  <c r="C19" i="19"/>
  <c r="D19" i="19" s="1"/>
  <c r="D7" i="23"/>
  <c r="E7" i="23" s="1"/>
  <c r="I7" i="23" s="1"/>
  <c r="Q7" i="23" s="1"/>
  <c r="D14" i="23"/>
  <c r="E14" i="23" s="1"/>
  <c r="I14" i="23" s="1"/>
  <c r="Q13" i="23" s="1"/>
  <c r="D12" i="21"/>
  <c r="E12" i="21" s="1"/>
  <c r="C6" i="19"/>
  <c r="C9" i="19"/>
  <c r="C11" i="19"/>
  <c r="D11" i="19" s="1"/>
  <c r="C23" i="19"/>
  <c r="D26" i="23"/>
  <c r="E26" i="23" s="1"/>
  <c r="I26" i="23" s="1"/>
  <c r="D10" i="23"/>
  <c r="E10" i="23" s="1"/>
  <c r="I10" i="23" s="1"/>
  <c r="D6" i="23"/>
  <c r="E6" i="23" s="1"/>
  <c r="I6" i="23" s="1"/>
  <c r="Q6" i="23" s="1"/>
  <c r="D38" i="23"/>
  <c r="E38" i="23" s="1"/>
  <c r="I38" i="23" s="1"/>
  <c r="C5" i="19"/>
  <c r="D5" i="19" s="1"/>
  <c r="D9" i="21"/>
  <c r="E9" i="21" s="1"/>
  <c r="C10" i="19"/>
  <c r="D10" i="19" s="1"/>
  <c r="C4" i="19"/>
  <c r="D4" i="19" s="1"/>
  <c r="D5" i="23"/>
  <c r="E5" i="23" s="1"/>
  <c r="I5" i="23" s="1"/>
  <c r="C3" i="19"/>
  <c r="D3" i="19" s="1"/>
  <c r="D4" i="23"/>
  <c r="E4" i="23" s="1"/>
  <c r="I4" i="23" s="1"/>
  <c r="D24" i="23"/>
  <c r="E24" i="23" s="1"/>
  <c r="I24" i="23" s="1"/>
  <c r="C27" i="19"/>
  <c r="D27" i="19"/>
  <c r="C37" i="19"/>
  <c r="D37" i="19" s="1"/>
  <c r="C79" i="17"/>
  <c r="G21" i="18"/>
  <c r="H21" i="18" s="1"/>
  <c r="D47" i="23"/>
  <c r="E47" i="23" s="1"/>
  <c r="I47" i="23" s="1"/>
  <c r="D4" i="21"/>
  <c r="E4" i="21" s="1"/>
  <c r="D50" i="23"/>
  <c r="E50" i="23" s="1"/>
  <c r="I50" i="23" s="1"/>
  <c r="D8" i="21"/>
  <c r="E8" i="21" s="1"/>
  <c r="C50" i="17"/>
  <c r="C49" i="18"/>
  <c r="D49" i="18" s="1"/>
  <c r="C48" i="18"/>
  <c r="D48" i="18" s="1"/>
  <c r="C49" i="17"/>
  <c r="D49" i="17" s="1"/>
  <c r="D20" i="21"/>
  <c r="E20" i="21" s="1"/>
  <c r="D21" i="21"/>
  <c r="E21" i="21" s="1"/>
  <c r="C59" i="18"/>
  <c r="D59" i="18" s="1"/>
  <c r="C60" i="17"/>
  <c r="H16" i="17" s="1"/>
  <c r="C80" i="17"/>
  <c r="D80" i="17" s="1"/>
  <c r="G22" i="18"/>
  <c r="H22" i="18" s="1"/>
  <c r="D60" i="17"/>
  <c r="C82" i="17"/>
  <c r="G24" i="18"/>
  <c r="H24" i="18" s="1"/>
  <c r="C83" i="17"/>
  <c r="D83" i="17" s="1"/>
  <c r="C82" i="18"/>
  <c r="P36" i="50"/>
  <c r="T36" i="50" s="1"/>
  <c r="B133" i="60"/>
  <c r="C15" i="72"/>
  <c r="C17" i="72" s="1"/>
  <c r="C18" i="72" s="1"/>
  <c r="Q28" i="69"/>
  <c r="T28" i="69"/>
  <c r="BG28" i="69" s="1"/>
  <c r="Q35" i="69"/>
  <c r="T35" i="69" s="1"/>
  <c r="BG35" i="69" s="1"/>
  <c r="X35" i="69" s="1"/>
  <c r="Y35" i="69" s="1"/>
  <c r="Q43" i="69"/>
  <c r="T43" i="69" s="1"/>
  <c r="BG43" i="69" s="1"/>
  <c r="Q60" i="69"/>
  <c r="T60" i="69" s="1"/>
  <c r="BG60" i="69" s="1"/>
  <c r="AN60" i="69" s="1"/>
  <c r="R35" i="75"/>
  <c r="R16" i="75"/>
  <c r="Q16" i="75"/>
  <c r="T16" i="75" s="1"/>
  <c r="BG16" i="75" s="1"/>
  <c r="AN16" i="75" s="1"/>
  <c r="R20" i="75"/>
  <c r="Q32" i="75"/>
  <c r="T32" i="75" s="1"/>
  <c r="BG32" i="75" s="1"/>
  <c r="AN32" i="75" s="1"/>
  <c r="R39" i="75"/>
  <c r="Q39" i="75"/>
  <c r="T39" i="75" s="1"/>
  <c r="BG39" i="75" s="1"/>
  <c r="Q15" i="75"/>
  <c r="T15" i="75" s="1"/>
  <c r="BG15" i="75" s="1"/>
  <c r="Q19" i="75"/>
  <c r="T19" i="75" s="1"/>
  <c r="BG19" i="75" s="1"/>
  <c r="Q23" i="75"/>
  <c r="T23" i="75" s="1"/>
  <c r="BG23" i="75" s="1"/>
  <c r="Q68" i="75"/>
  <c r="T68" i="75" s="1"/>
  <c r="BG68" i="75" s="1"/>
  <c r="Q72" i="75"/>
  <c r="T72" i="75" s="1"/>
  <c r="BG72" i="75" s="1"/>
  <c r="BI232" i="66"/>
  <c r="BI231" i="66"/>
  <c r="K5" i="17"/>
  <c r="Q46" i="69"/>
  <c r="T46" i="69"/>
  <c r="BG46" i="69" s="1"/>
  <c r="AN46" i="69" s="1"/>
  <c r="R46" i="69"/>
  <c r="F15" i="73"/>
  <c r="AP20" i="65"/>
  <c r="BI20" i="65" s="1"/>
  <c r="R45" i="69"/>
  <c r="Q45" i="69"/>
  <c r="T45" i="69" s="1"/>
  <c r="BG45" i="69" s="1"/>
  <c r="X45" i="69" s="1"/>
  <c r="Y45" i="69"/>
  <c r="R53" i="69"/>
  <c r="Q53" i="69"/>
  <c r="T53" i="69" s="1"/>
  <c r="BG53" i="69" s="1"/>
  <c r="X53" i="69" s="1"/>
  <c r="Y53" i="69" s="1"/>
  <c r="Q32" i="69"/>
  <c r="T32" i="69" s="1"/>
  <c r="BG32" i="69" s="1"/>
  <c r="R32" i="69"/>
  <c r="Q46" i="75"/>
  <c r="T46" i="75" s="1"/>
  <c r="BG46" i="75" s="1"/>
  <c r="R26" i="75"/>
  <c r="Q26" i="75"/>
  <c r="T26" i="75" s="1"/>
  <c r="BG26" i="75" s="1"/>
  <c r="X26" i="75" s="1"/>
  <c r="Y26" i="75" s="1"/>
  <c r="R54" i="75"/>
  <c r="Q54" i="75"/>
  <c r="T54" i="75" s="1"/>
  <c r="BG54" i="75" s="1"/>
  <c r="X54" i="75" s="1"/>
  <c r="Y54" i="75" s="1"/>
  <c r="Q10" i="75"/>
  <c r="Q40" i="75"/>
  <c r="T40" i="75" s="1"/>
  <c r="BG40" i="75" s="1"/>
  <c r="AN40" i="75" s="1"/>
  <c r="R56" i="75"/>
  <c r="Q56" i="75"/>
  <c r="T56" i="75" s="1"/>
  <c r="BG56" i="75" s="1"/>
  <c r="X56" i="75" s="1"/>
  <c r="Y56" i="75" s="1"/>
  <c r="R64" i="75"/>
  <c r="B209" i="60"/>
  <c r="Q37" i="66"/>
  <c r="T37" i="66" s="1"/>
  <c r="BG37" i="66" s="1"/>
  <c r="X37" i="66" s="1"/>
  <c r="Y37" i="66" s="1"/>
  <c r="H9" i="48"/>
  <c r="X80" i="75"/>
  <c r="Y80" i="75" s="1"/>
  <c r="AP80" i="75" s="1"/>
  <c r="BI80" i="75" s="1"/>
  <c r="C149" i="60"/>
  <c r="B149" i="60"/>
  <c r="Q55" i="33"/>
  <c r="O55" i="33" s="1"/>
  <c r="R57" i="68"/>
  <c r="L57" i="55"/>
  <c r="N28" i="57"/>
  <c r="L22" i="55"/>
  <c r="M8" i="53"/>
  <c r="F11" i="47"/>
  <c r="F14" i="47" s="1"/>
  <c r="AP5" i="65"/>
  <c r="C2" i="60"/>
  <c r="F2" i="60"/>
  <c r="E2" i="60"/>
  <c r="G2" i="60"/>
  <c r="L12" i="52"/>
  <c r="L34" i="52"/>
  <c r="L33" i="52"/>
  <c r="AA12" i="57"/>
  <c r="L39" i="55"/>
  <c r="L35" i="55"/>
  <c r="AA19" i="57"/>
  <c r="L23" i="55"/>
  <c r="N45" i="57"/>
  <c r="N57" i="57"/>
  <c r="N54" i="57"/>
  <c r="N32" i="57"/>
  <c r="D20" i="19"/>
  <c r="T5" i="76"/>
  <c r="M10" i="21"/>
  <c r="AN54" i="69"/>
  <c r="AP54" i="69" s="1"/>
  <c r="BI54" i="69" s="1"/>
  <c r="R70" i="69"/>
  <c r="Q99" i="69"/>
  <c r="T99" i="69"/>
  <c r="BG99" i="69" s="1"/>
  <c r="Q97" i="69"/>
  <c r="T97" i="69" s="1"/>
  <c r="BG97" i="69" s="1"/>
  <c r="Q95" i="69"/>
  <c r="T95" i="69" s="1"/>
  <c r="BG95" i="69" s="1"/>
  <c r="Q93" i="69"/>
  <c r="T93" i="69" s="1"/>
  <c r="BG93" i="69" s="1"/>
  <c r="AN93" i="69" s="1"/>
  <c r="Q91" i="69"/>
  <c r="T91" i="69" s="1"/>
  <c r="BG91" i="69" s="1"/>
  <c r="X91" i="69" s="1"/>
  <c r="Y91" i="69" s="1"/>
  <c r="Q89" i="69"/>
  <c r="T89" i="69" s="1"/>
  <c r="BG89" i="69" s="1"/>
  <c r="X89" i="69" s="1"/>
  <c r="Y89" i="69" s="1"/>
  <c r="Q85" i="69"/>
  <c r="T85" i="69" s="1"/>
  <c r="BG85" i="69" s="1"/>
  <c r="X85" i="69" s="1"/>
  <c r="Y85" i="69" s="1"/>
  <c r="Q81" i="69"/>
  <c r="T81" i="69" s="1"/>
  <c r="BG81" i="69" s="1"/>
  <c r="Q51" i="69"/>
  <c r="T51" i="69" s="1"/>
  <c r="BG51" i="69" s="1"/>
  <c r="Q25" i="69"/>
  <c r="T25" i="69" s="1"/>
  <c r="BG25" i="69" s="1"/>
  <c r="AN25" i="69" s="1"/>
  <c r="R5" i="76"/>
  <c r="AP6" i="65"/>
  <c r="BI6" i="65" s="1"/>
  <c r="B6" i="64"/>
  <c r="F160" i="60"/>
  <c r="U160" i="60" s="1"/>
  <c r="X160" i="60" s="1"/>
  <c r="C33" i="60"/>
  <c r="H33" i="60" s="1"/>
  <c r="I33" i="60" s="1"/>
  <c r="C132" i="60"/>
  <c r="H132" i="60" s="1"/>
  <c r="I132" i="60" s="1"/>
  <c r="M12" i="53"/>
  <c r="J12" i="53" s="1"/>
  <c r="AA21" i="57"/>
  <c r="N44" i="57"/>
  <c r="N26" i="57"/>
  <c r="O150" i="60"/>
  <c r="L41" i="55"/>
  <c r="N59" i="57"/>
  <c r="N15" i="57"/>
  <c r="N17" i="57"/>
  <c r="L38" i="55"/>
  <c r="AA11" i="57"/>
  <c r="L29" i="52"/>
  <c r="N33" i="57"/>
  <c r="L8" i="53"/>
  <c r="L19" i="55"/>
  <c r="N11" i="57"/>
  <c r="L13" i="52"/>
  <c r="L17" i="55"/>
  <c r="AA8" i="57"/>
  <c r="M18" i="53"/>
  <c r="L18" i="53" s="1"/>
  <c r="S50" i="74"/>
  <c r="Q50" i="74" s="1"/>
  <c r="N49" i="57"/>
  <c r="L46" i="55"/>
  <c r="L15" i="52"/>
  <c r="N10" i="57"/>
  <c r="L12" i="55"/>
  <c r="S47" i="74"/>
  <c r="Q47" i="74" s="1"/>
  <c r="M15" i="53"/>
  <c r="L15" i="53" s="1"/>
  <c r="N24" i="57"/>
  <c r="O17" i="74"/>
  <c r="L17" i="52"/>
  <c r="M9" i="53"/>
  <c r="H8" i="40"/>
  <c r="R86" i="66"/>
  <c r="R117" i="66"/>
  <c r="AN83" i="66"/>
  <c r="AP83" i="66" s="1"/>
  <c r="BI83" i="66" s="1"/>
  <c r="R83" i="66"/>
  <c r="Q232" i="66"/>
  <c r="T232" i="66" s="1"/>
  <c r="BG232" i="66" s="1"/>
  <c r="AN232" i="66" s="1"/>
  <c r="X56" i="66"/>
  <c r="Q43" i="66"/>
  <c r="T43" i="66" s="1"/>
  <c r="BG43" i="66" s="1"/>
  <c r="X43" i="66" s="1"/>
  <c r="Y43" i="66" s="1"/>
  <c r="R229" i="66"/>
  <c r="R152" i="66"/>
  <c r="AN45" i="69"/>
  <c r="H5" i="19"/>
  <c r="H12" i="19"/>
  <c r="I13" i="17"/>
  <c r="AN51" i="69"/>
  <c r="X51" i="69"/>
  <c r="Y51" i="69" s="1"/>
  <c r="G33" i="60"/>
  <c r="F35" i="60"/>
  <c r="F130" i="60"/>
  <c r="R9" i="69"/>
  <c r="R14" i="69"/>
  <c r="Q14" i="69"/>
  <c r="T14" i="69" s="1"/>
  <c r="BG14" i="69" s="1"/>
  <c r="AN14" i="69" s="1"/>
  <c r="R24" i="69"/>
  <c r="R40" i="69"/>
  <c r="Q40" i="69"/>
  <c r="T40" i="69" s="1"/>
  <c r="BG40" i="69" s="1"/>
  <c r="AN40" i="69" s="1"/>
  <c r="B127" i="60"/>
  <c r="L30" i="52"/>
  <c r="D25" i="19"/>
  <c r="H15" i="17"/>
  <c r="I15" i="17" s="1"/>
  <c r="R17" i="69"/>
  <c r="R27" i="69"/>
  <c r="Q27" i="69"/>
  <c r="T27" i="69"/>
  <c r="BG27" i="69" s="1"/>
  <c r="AN27" i="69" s="1"/>
  <c r="R39" i="69"/>
  <c r="Q39" i="69"/>
  <c r="T39" i="69" s="1"/>
  <c r="BG39" i="69" s="1"/>
  <c r="X39" i="69" s="1"/>
  <c r="Y39" i="69" s="1"/>
  <c r="K4" i="17"/>
  <c r="D69" i="17"/>
  <c r="R52" i="69"/>
  <c r="Q13" i="69"/>
  <c r="T13" i="69" s="1"/>
  <c r="BG13" i="69" s="1"/>
  <c r="R13" i="69"/>
  <c r="Q41" i="69"/>
  <c r="T41" i="69" s="1"/>
  <c r="BG41" i="69" s="1"/>
  <c r="R41" i="69"/>
  <c r="R68" i="69"/>
  <c r="Q68" i="69"/>
  <c r="T68" i="69" s="1"/>
  <c r="BG68" i="69" s="1"/>
  <c r="X68" i="69" s="1"/>
  <c r="Y68" i="69" s="1"/>
  <c r="L56" i="55"/>
  <c r="E210" i="60"/>
  <c r="E209" i="60" s="1"/>
  <c r="E9" i="48"/>
  <c r="G9" i="48"/>
  <c r="AN52" i="68"/>
  <c r="X52" i="68"/>
  <c r="Y52" i="68" s="1"/>
  <c r="AN30" i="68"/>
  <c r="X32" i="68"/>
  <c r="Y32" i="68" s="1"/>
  <c r="AN32" i="68"/>
  <c r="AN36" i="68"/>
  <c r="X36" i="68"/>
  <c r="Y36" i="68" s="1"/>
  <c r="X27" i="68"/>
  <c r="Y27" i="68" s="1"/>
  <c r="AN27" i="68"/>
  <c r="R39" i="68"/>
  <c r="Q39" i="68"/>
  <c r="T39" i="68" s="1"/>
  <c r="BG39" i="68" s="1"/>
  <c r="AN39" i="68" s="1"/>
  <c r="X54" i="68"/>
  <c r="Y54" i="68" s="1"/>
  <c r="AN54" i="68"/>
  <c r="R6" i="68"/>
  <c r="Q6" i="68"/>
  <c r="R47" i="68"/>
  <c r="Q47" i="68"/>
  <c r="T47" i="68"/>
  <c r="BG47" i="68" s="1"/>
  <c r="R5" i="68"/>
  <c r="Q5" i="68"/>
  <c r="R29" i="68"/>
  <c r="Q29" i="68"/>
  <c r="T29" i="68" s="1"/>
  <c r="BG29" i="68" s="1"/>
  <c r="AN29" i="68" s="1"/>
  <c r="R31" i="68"/>
  <c r="Q31" i="68"/>
  <c r="T31" i="68" s="1"/>
  <c r="BG31" i="68" s="1"/>
  <c r="AN31" i="68" s="1"/>
  <c r="R33" i="68"/>
  <c r="Q33" i="68"/>
  <c r="T33" i="68" s="1"/>
  <c r="BG33" i="68" s="1"/>
  <c r="R43" i="68"/>
  <c r="Q43" i="68"/>
  <c r="T43" i="68" s="1"/>
  <c r="BG43" i="68" s="1"/>
  <c r="AN43" i="68" s="1"/>
  <c r="R35" i="68"/>
  <c r="Q35" i="68"/>
  <c r="T35" i="68" s="1"/>
  <c r="BG35" i="68" s="1"/>
  <c r="AN35" i="68" s="1"/>
  <c r="R51" i="68"/>
  <c r="Q51" i="68"/>
  <c r="T51" i="68" s="1"/>
  <c r="BG51" i="68" s="1"/>
  <c r="AN51" i="68" s="1"/>
  <c r="Q55" i="68"/>
  <c r="T55" i="68" s="1"/>
  <c r="BG55" i="68" s="1"/>
  <c r="Q37" i="68"/>
  <c r="T37" i="68" s="1"/>
  <c r="BG37" i="68" s="1"/>
  <c r="Q41" i="68"/>
  <c r="T41" i="68" s="1"/>
  <c r="BG41" i="68" s="1"/>
  <c r="Q45" i="68"/>
  <c r="T45" i="68" s="1"/>
  <c r="BG45" i="68"/>
  <c r="X45" i="68" s="1"/>
  <c r="Y45" i="68" s="1"/>
  <c r="Q49" i="68"/>
  <c r="T49" i="68" s="1"/>
  <c r="BG49" i="68" s="1"/>
  <c r="Q53" i="68"/>
  <c r="T53" i="68" s="1"/>
  <c r="BG53" i="68" s="1"/>
  <c r="X53" i="68" s="1"/>
  <c r="Y53" i="68" s="1"/>
  <c r="Q58" i="68"/>
  <c r="T58" i="68" s="1"/>
  <c r="BG58" i="68" s="1"/>
  <c r="AN58" i="68" s="1"/>
  <c r="Q60" i="68"/>
  <c r="T60" i="68" s="1"/>
  <c r="BG60" i="68" s="1"/>
  <c r="Q61" i="68"/>
  <c r="T61" i="68" s="1"/>
  <c r="BG61" i="68" s="1"/>
  <c r="AN61" i="68" s="1"/>
  <c r="Q62" i="68"/>
  <c r="T62" i="68"/>
  <c r="BG62" i="68" s="1"/>
  <c r="X62" i="68" s="1"/>
  <c r="Y62" i="68" s="1"/>
  <c r="Q63" i="68"/>
  <c r="T63" i="68" s="1"/>
  <c r="BG63" i="68" s="1"/>
  <c r="Q64" i="68"/>
  <c r="T64" i="68" s="1"/>
  <c r="BG64" i="68" s="1"/>
  <c r="Q65" i="68"/>
  <c r="T65" i="68" s="1"/>
  <c r="BG65" i="68" s="1"/>
  <c r="Q66" i="68"/>
  <c r="T66" i="68" s="1"/>
  <c r="BG66" i="68" s="1"/>
  <c r="X66" i="68" s="1"/>
  <c r="Y66" i="68" s="1"/>
  <c r="Q15" i="65"/>
  <c r="T15" i="65" s="1"/>
  <c r="BG15" i="65" s="1"/>
  <c r="AN70" i="69"/>
  <c r="AP70" i="69" s="1"/>
  <c r="BI70" i="69" s="1"/>
  <c r="AN92" i="75"/>
  <c r="AP92" i="75" s="1"/>
  <c r="BI92" i="75" s="1"/>
  <c r="AN57" i="68"/>
  <c r="X38" i="69"/>
  <c r="Y38" i="69" s="1"/>
  <c r="AP38" i="69" s="1"/>
  <c r="BI38" i="69" s="1"/>
  <c r="X16" i="69"/>
  <c r="Y16" i="69" s="1"/>
  <c r="AP16" i="69" s="1"/>
  <c r="BI16" i="69" s="1"/>
  <c r="X229" i="66"/>
  <c r="AN10" i="69"/>
  <c r="X10" i="69"/>
  <c r="Y10" i="69" s="1"/>
  <c r="X14" i="69"/>
  <c r="Y14" i="69" s="1"/>
  <c r="AN208" i="66"/>
  <c r="AN15" i="69"/>
  <c r="X15" i="69"/>
  <c r="Y15" i="69" s="1"/>
  <c r="X5" i="69"/>
  <c r="Y5" i="69" s="1"/>
  <c r="AP5" i="69" s="1"/>
  <c r="BI5" i="69" s="1"/>
  <c r="X43" i="68"/>
  <c r="Y43" i="68" s="1"/>
  <c r="AP43" i="68" s="1"/>
  <c r="BI43" i="68" s="1"/>
  <c r="AN66" i="68"/>
  <c r="X20" i="75"/>
  <c r="Y20" i="75" s="1"/>
  <c r="AP20" i="75" s="1"/>
  <c r="BI20" i="75" s="1"/>
  <c r="H12" i="17"/>
  <c r="I12" i="17" s="1"/>
  <c r="D50" i="17"/>
  <c r="H6" i="19"/>
  <c r="D12" i="19"/>
  <c r="X40" i="75"/>
  <c r="Y40" i="75" s="1"/>
  <c r="AP40" i="75" s="1"/>
  <c r="BI40" i="75" s="1"/>
  <c r="H11" i="17"/>
  <c r="E40" i="60"/>
  <c r="E76" i="60"/>
  <c r="E213" i="60"/>
  <c r="E199" i="60"/>
  <c r="E228" i="60"/>
  <c r="E230" i="60" s="1"/>
  <c r="F200" i="60"/>
  <c r="C18" i="60"/>
  <c r="H18" i="60" s="1"/>
  <c r="I18" i="60" s="1"/>
  <c r="C19" i="60"/>
  <c r="H19" i="60" s="1"/>
  <c r="I19" i="60" s="1"/>
  <c r="C211" i="60"/>
  <c r="H211" i="60" s="1"/>
  <c r="I211" i="60" s="1"/>
  <c r="C70" i="60"/>
  <c r="H70" i="60" s="1"/>
  <c r="I70" i="60" s="1"/>
  <c r="B59" i="60"/>
  <c r="R47" i="69"/>
  <c r="Q47" i="69"/>
  <c r="T47" i="69" s="1"/>
  <c r="BG47" i="69" s="1"/>
  <c r="Q72" i="69"/>
  <c r="T72" i="69" s="1"/>
  <c r="BG72" i="69" s="1"/>
  <c r="AN72" i="69" s="1"/>
  <c r="R72" i="69"/>
  <c r="R54" i="69"/>
  <c r="X38" i="68"/>
  <c r="Y38" i="68" s="1"/>
  <c r="D77" i="17"/>
  <c r="Q74" i="69"/>
  <c r="T74" i="69" s="1"/>
  <c r="BG74" i="69" s="1"/>
  <c r="Q62" i="69"/>
  <c r="T62" i="69" s="1"/>
  <c r="BG62" i="69" s="1"/>
  <c r="R97" i="75"/>
  <c r="Q97" i="75"/>
  <c r="T97" i="75" s="1"/>
  <c r="BG97" i="75" s="1"/>
  <c r="Q76" i="75"/>
  <c r="T76" i="75" s="1"/>
  <c r="BG76" i="75" s="1"/>
  <c r="X76" i="75" s="1"/>
  <c r="Y76" i="75" s="1"/>
  <c r="R80" i="75"/>
  <c r="R15" i="68"/>
  <c r="R23" i="68"/>
  <c r="R48" i="68"/>
  <c r="R52" i="68"/>
  <c r="R36" i="68"/>
  <c r="R40" i="68"/>
  <c r="R54" i="68"/>
  <c r="Q10" i="68"/>
  <c r="T10" i="68" s="1"/>
  <c r="BG10" i="68" s="1"/>
  <c r="Q18" i="68"/>
  <c r="T18" i="68" s="1"/>
  <c r="BG18" i="68" s="1"/>
  <c r="Q26" i="68"/>
  <c r="T26" i="68" s="1"/>
  <c r="BG26" i="68" s="1"/>
  <c r="Q24" i="68"/>
  <c r="T24" i="68" s="1"/>
  <c r="BG24" i="68" s="1"/>
  <c r="AN24" i="68" s="1"/>
  <c r="S44" i="33"/>
  <c r="O12" i="33"/>
  <c r="M12" i="21"/>
  <c r="B50" i="60"/>
  <c r="R5" i="69"/>
  <c r="R10" i="69"/>
  <c r="Q46" i="68"/>
  <c r="T46" i="68"/>
  <c r="BG46" i="68" s="1"/>
  <c r="AN46" i="68" s="1"/>
  <c r="R46" i="68"/>
  <c r="Q98" i="75"/>
  <c r="T98" i="75" s="1"/>
  <c r="BG98" i="75" s="1"/>
  <c r="AN98" i="75" s="1"/>
  <c r="Q6" i="75"/>
  <c r="T6" i="75" s="1"/>
  <c r="BG6" i="75" s="1"/>
  <c r="R44" i="75"/>
  <c r="R20" i="68"/>
  <c r="Q20" i="68"/>
  <c r="Q22" i="68"/>
  <c r="R32" i="68"/>
  <c r="Q50" i="68"/>
  <c r="T50" i="68"/>
  <c r="BG50" i="68" s="1"/>
  <c r="R50" i="68"/>
  <c r="Q13" i="68"/>
  <c r="R13" i="68"/>
  <c r="Q56" i="68"/>
  <c r="T56" i="68" s="1"/>
  <c r="BG56" i="68" s="1"/>
  <c r="R56" i="68"/>
  <c r="D16" i="77"/>
  <c r="D15" i="77"/>
  <c r="D20" i="77"/>
  <c r="D9" i="77"/>
  <c r="AE3" i="78"/>
  <c r="N48" i="78" s="1"/>
  <c r="D17" i="77"/>
  <c r="G199" i="60" l="1"/>
  <c r="G45" i="60"/>
  <c r="C28" i="60"/>
  <c r="Q26" i="69"/>
  <c r="T26" i="69" s="1"/>
  <c r="BG26" i="69" s="1"/>
  <c r="R26" i="69"/>
  <c r="I23" i="21"/>
  <c r="E7" i="21"/>
  <c r="D36" i="17"/>
  <c r="H10" i="17"/>
  <c r="E60" i="60"/>
  <c r="C60" i="60"/>
  <c r="H60" i="60" s="1"/>
  <c r="I60" i="60"/>
  <c r="E116" i="60"/>
  <c r="S162" i="60"/>
  <c r="Q63" i="69"/>
  <c r="T63" i="69" s="1"/>
  <c r="BG63" i="69" s="1"/>
  <c r="R63" i="69"/>
  <c r="Q67" i="69"/>
  <c r="T67" i="69" s="1"/>
  <c r="BG67" i="69" s="1"/>
  <c r="X67" i="69" s="1"/>
  <c r="Y67" i="69" s="1"/>
  <c r="R67" i="69"/>
  <c r="R82" i="69"/>
  <c r="Q82" i="69"/>
  <c r="T82" i="69" s="1"/>
  <c r="BG82" i="69" s="1"/>
  <c r="AN82" i="69" s="1"/>
  <c r="R17" i="68"/>
  <c r="Q17" i="68"/>
  <c r="T17" i="68" s="1"/>
  <c r="BG17" i="68" s="1"/>
  <c r="AN17" i="68" s="1"/>
  <c r="R69" i="69"/>
  <c r="Q69" i="69"/>
  <c r="T69" i="69" s="1"/>
  <c r="BG69" i="69" s="1"/>
  <c r="AN69" i="69" s="1"/>
  <c r="H18" i="18"/>
  <c r="G59" i="18"/>
  <c r="H59" i="18" s="1"/>
  <c r="AN63" i="68"/>
  <c r="X63" i="68"/>
  <c r="Y63" i="68" s="1"/>
  <c r="H14" i="17"/>
  <c r="I14" i="17" s="1"/>
  <c r="G22" i="60"/>
  <c r="E22" i="60"/>
  <c r="D212" i="60"/>
  <c r="AN7" i="69"/>
  <c r="R67" i="68"/>
  <c r="Q67" i="68"/>
  <c r="T67" i="68" s="1"/>
  <c r="BG67" i="68" s="1"/>
  <c r="AN67" i="68" s="1"/>
  <c r="H8" i="17"/>
  <c r="I8" i="17" s="1"/>
  <c r="Q53" i="75"/>
  <c r="T53" i="75" s="1"/>
  <c r="BG53" i="75" s="1"/>
  <c r="X53" i="75" s="1"/>
  <c r="Y53" i="75" s="1"/>
  <c r="R53" i="75"/>
  <c r="R81" i="75"/>
  <c r="Q81" i="75"/>
  <c r="T81" i="75" s="1"/>
  <c r="BG81" i="75" s="1"/>
  <c r="AN81" i="75" s="1"/>
  <c r="G216" i="60"/>
  <c r="O20" i="74"/>
  <c r="S55" i="74"/>
  <c r="O55" i="74" s="1"/>
  <c r="O39" i="74"/>
  <c r="O37" i="74"/>
  <c r="S49" i="74"/>
  <c r="Q49" i="74" s="1"/>
  <c r="O30" i="74"/>
  <c r="O22" i="74"/>
  <c r="O11" i="74"/>
  <c r="O26" i="74"/>
  <c r="O16" i="74"/>
  <c r="S48" i="74"/>
  <c r="Q48" i="74" s="1"/>
  <c r="Q89" i="75"/>
  <c r="T89" i="75" s="1"/>
  <c r="BG89" i="75" s="1"/>
  <c r="AN89" i="75" s="1"/>
  <c r="R15" i="69"/>
  <c r="X46" i="69"/>
  <c r="Y46" i="69" s="1"/>
  <c r="AP46" i="69" s="1"/>
  <c r="BI46" i="69" s="1"/>
  <c r="O15" i="74"/>
  <c r="O35" i="74"/>
  <c r="G128" i="60"/>
  <c r="G127" i="60" s="1"/>
  <c r="Q19" i="69"/>
  <c r="T19" i="69" s="1"/>
  <c r="BG19" i="69" s="1"/>
  <c r="AN19" i="69" s="1"/>
  <c r="X32" i="69"/>
  <c r="Y32" i="69" s="1"/>
  <c r="AN32" i="69"/>
  <c r="F61" i="60"/>
  <c r="E128" i="60"/>
  <c r="E127" i="60" s="1"/>
  <c r="N34" i="57"/>
  <c r="N29" i="57"/>
  <c r="AA15" i="57"/>
  <c r="N22" i="57"/>
  <c r="N46" i="57"/>
  <c r="N55" i="57"/>
  <c r="N50" i="57"/>
  <c r="N42" i="57"/>
  <c r="AA16" i="57"/>
  <c r="N53" i="57"/>
  <c r="AA25" i="57"/>
  <c r="N35" i="57"/>
  <c r="AA24" i="57"/>
  <c r="AA17" i="57"/>
  <c r="AA9" i="57"/>
  <c r="AA14" i="57"/>
  <c r="N37" i="57"/>
  <c r="L24" i="55"/>
  <c r="L11" i="55"/>
  <c r="L32" i="55"/>
  <c r="L53" i="55"/>
  <c r="L14" i="55"/>
  <c r="R9" i="75"/>
  <c r="Q9" i="75"/>
  <c r="T9" i="75" s="1"/>
  <c r="BG9" i="75" s="1"/>
  <c r="Q14" i="75"/>
  <c r="T14" i="75" s="1"/>
  <c r="BG14" i="75" s="1"/>
  <c r="X14" i="75" s="1"/>
  <c r="Y14" i="75" s="1"/>
  <c r="R14" i="75"/>
  <c r="R22" i="75"/>
  <c r="Q22" i="75"/>
  <c r="T22" i="75" s="1"/>
  <c r="BG22" i="75" s="1"/>
  <c r="X22" i="75" s="1"/>
  <c r="Y22" i="75" s="1"/>
  <c r="R30" i="75"/>
  <c r="Q30" i="75"/>
  <c r="T30" i="75" s="1"/>
  <c r="BG30" i="75" s="1"/>
  <c r="AN30" i="75" s="1"/>
  <c r="Q38" i="75"/>
  <c r="T38" i="75" s="1"/>
  <c r="BG38" i="75" s="1"/>
  <c r="R38" i="75"/>
  <c r="Q58" i="75"/>
  <c r="T58" i="75" s="1"/>
  <c r="BG58" i="75" s="1"/>
  <c r="X58" i="75" s="1"/>
  <c r="Y58" i="75" s="1"/>
  <c r="R58" i="75"/>
  <c r="Q62" i="75"/>
  <c r="T62" i="75" s="1"/>
  <c r="BG62" i="75" s="1"/>
  <c r="R62" i="75"/>
  <c r="X66" i="75"/>
  <c r="Y66" i="75" s="1"/>
  <c r="AN66" i="75"/>
  <c r="AP66" i="75" s="1"/>
  <c r="BI66" i="75" s="1"/>
  <c r="Q70" i="75"/>
  <c r="T70" i="75" s="1"/>
  <c r="BG70" i="75" s="1"/>
  <c r="R70" i="75"/>
  <c r="Q82" i="75"/>
  <c r="T82" i="75" s="1"/>
  <c r="BG82" i="75" s="1"/>
  <c r="R82" i="75"/>
  <c r="X7" i="76"/>
  <c r="Y7" i="76" s="1"/>
  <c r="AN7" i="76"/>
  <c r="Q65" i="69"/>
  <c r="T65" i="69" s="1"/>
  <c r="BG65" i="69" s="1"/>
  <c r="AN65" i="69" s="1"/>
  <c r="R65" i="69"/>
  <c r="X37" i="68"/>
  <c r="Y37" i="68" s="1"/>
  <c r="AN37" i="68"/>
  <c r="B58" i="60"/>
  <c r="G58" i="60" s="1"/>
  <c r="B49" i="60"/>
  <c r="B36" i="60"/>
  <c r="F36" i="60" s="1"/>
  <c r="B73" i="60"/>
  <c r="F73" i="60" s="1"/>
  <c r="F72" i="60" s="1"/>
  <c r="O162" i="60"/>
  <c r="N162" i="60" s="1"/>
  <c r="F23" i="60"/>
  <c r="O160" i="60"/>
  <c r="N160" i="60" s="1"/>
  <c r="F210" i="60"/>
  <c r="F209" i="60" s="1"/>
  <c r="F30" i="60"/>
  <c r="C198" i="60"/>
  <c r="H198" i="60" s="1"/>
  <c r="I198" i="60" s="1"/>
  <c r="G228" i="60"/>
  <c r="G230" i="60" s="1"/>
  <c r="Q44" i="69"/>
  <c r="T44" i="69" s="1"/>
  <c r="BG44" i="69" s="1"/>
  <c r="X44" i="69" s="1"/>
  <c r="Y44" i="69" s="1"/>
  <c r="R44" i="69"/>
  <c r="Q68" i="68"/>
  <c r="T68" i="68" s="1"/>
  <c r="BG68" i="68" s="1"/>
  <c r="AN68" i="68" s="1"/>
  <c r="R68" i="68"/>
  <c r="D2" i="60"/>
  <c r="D36" i="60" s="1"/>
  <c r="H2" i="60"/>
  <c r="Q14" i="23"/>
  <c r="R13" i="23" s="1"/>
  <c r="R25" i="75"/>
  <c r="Q6" i="76"/>
  <c r="T6" i="76" s="1"/>
  <c r="BG6" i="76" s="1"/>
  <c r="R6" i="76"/>
  <c r="X40" i="69"/>
  <c r="Y40" i="69" s="1"/>
  <c r="AP40" i="69" s="1"/>
  <c r="BI40" i="69" s="1"/>
  <c r="H4" i="17"/>
  <c r="E6" i="21"/>
  <c r="G65" i="60"/>
  <c r="R56" i="69"/>
  <c r="Q56" i="69"/>
  <c r="T56" i="69" s="1"/>
  <c r="BG56" i="69" s="1"/>
  <c r="X56" i="69" s="1"/>
  <c r="Y56" i="69" s="1"/>
  <c r="Q64" i="69"/>
  <c r="T64" i="69" s="1"/>
  <c r="BG64" i="69" s="1"/>
  <c r="R64" i="69"/>
  <c r="R87" i="69"/>
  <c r="Q87" i="69"/>
  <c r="T87" i="69" s="1"/>
  <c r="BG87" i="69" s="1"/>
  <c r="B48" i="60"/>
  <c r="E48" i="60" s="1"/>
  <c r="M17" i="53"/>
  <c r="L17" i="53" s="1"/>
  <c r="M11" i="53"/>
  <c r="J11" i="53" s="1"/>
  <c r="M16" i="53"/>
  <c r="L16" i="53" s="1"/>
  <c r="D59" i="60"/>
  <c r="G80" i="60"/>
  <c r="G18" i="60"/>
  <c r="G19" i="60"/>
  <c r="G46" i="60"/>
  <c r="G210" i="60"/>
  <c r="G209" i="60" s="1"/>
  <c r="G213" i="60"/>
  <c r="G135" i="60"/>
  <c r="AN91" i="69"/>
  <c r="F214" i="60"/>
  <c r="C46" i="60"/>
  <c r="H46" i="60" s="1"/>
  <c r="I46" i="60" s="1"/>
  <c r="F161" i="60"/>
  <c r="E161" i="60" s="1"/>
  <c r="T161" i="60" s="1"/>
  <c r="R27" i="75"/>
  <c r="Q27" i="75"/>
  <c r="T27" i="75" s="1"/>
  <c r="BG27" i="75" s="1"/>
  <c r="Q31" i="75"/>
  <c r="T31" i="75" s="1"/>
  <c r="BG31" i="75" s="1"/>
  <c r="R31" i="75"/>
  <c r="Q47" i="75"/>
  <c r="T47" i="75" s="1"/>
  <c r="BG47" i="75" s="1"/>
  <c r="R47" i="75"/>
  <c r="Q71" i="75"/>
  <c r="T71" i="75" s="1"/>
  <c r="BG71" i="75" s="1"/>
  <c r="R71" i="75"/>
  <c r="X77" i="69"/>
  <c r="Y77" i="69" s="1"/>
  <c r="AP77" i="69" s="1"/>
  <c r="BI77" i="69" s="1"/>
  <c r="AN77" i="69"/>
  <c r="R88" i="69"/>
  <c r="Q88" i="69"/>
  <c r="T88" i="69" s="1"/>
  <c r="BG88" i="69" s="1"/>
  <c r="R7" i="23"/>
  <c r="R30" i="69"/>
  <c r="Q30" i="69"/>
  <c r="T30" i="69" s="1"/>
  <c r="BG30" i="69" s="1"/>
  <c r="X30" i="69" s="1"/>
  <c r="Y30" i="69" s="1"/>
  <c r="B14" i="60"/>
  <c r="C14" i="60" s="1"/>
  <c r="H14" i="60" s="1"/>
  <c r="I14" i="60" s="1"/>
  <c r="R59" i="68"/>
  <c r="Q59" i="68"/>
  <c r="T59" i="68" s="1"/>
  <c r="BG59" i="68" s="1"/>
  <c r="X59" i="68" s="1"/>
  <c r="Y59" i="68" s="1"/>
  <c r="S160" i="60"/>
  <c r="D22" i="19"/>
  <c r="H13" i="19"/>
  <c r="Q23" i="69"/>
  <c r="T23" i="69" s="1"/>
  <c r="BG23" i="69" s="1"/>
  <c r="X23" i="69" s="1"/>
  <c r="Y23" i="69" s="1"/>
  <c r="R23" i="69"/>
  <c r="Q7" i="68"/>
  <c r="R7" i="68"/>
  <c r="R17" i="75"/>
  <c r="G219" i="60"/>
  <c r="R17" i="65"/>
  <c r="Q17" i="65"/>
  <c r="T17" i="65" s="1"/>
  <c r="BG17" i="65" s="1"/>
  <c r="AN17" i="65" s="1"/>
  <c r="O13" i="74"/>
  <c r="G131" i="60"/>
  <c r="Q18" i="69"/>
  <c r="T18" i="69" s="1"/>
  <c r="BG18" i="69" s="1"/>
  <c r="AN18" i="69" s="1"/>
  <c r="E33" i="60"/>
  <c r="E211" i="60"/>
  <c r="E45" i="60"/>
  <c r="L150" i="60"/>
  <c r="E20" i="60"/>
  <c r="Q61" i="75"/>
  <c r="T61" i="75" s="1"/>
  <c r="BG61" i="75" s="1"/>
  <c r="Q57" i="75"/>
  <c r="T57" i="75" s="1"/>
  <c r="BG57" i="75" s="1"/>
  <c r="B225" i="60"/>
  <c r="B241" i="60" s="1"/>
  <c r="B242" i="60" s="1"/>
  <c r="AN21" i="75"/>
  <c r="AP21" i="75" s="1"/>
  <c r="BI21" i="75" s="1"/>
  <c r="X22" i="69"/>
  <c r="Y22" i="69" s="1"/>
  <c r="AP22" i="69" s="1"/>
  <c r="BI22" i="69" s="1"/>
  <c r="B51" i="60"/>
  <c r="E51" i="60" s="1"/>
  <c r="D9" i="19"/>
  <c r="H4" i="19"/>
  <c r="F39" i="60"/>
  <c r="F38" i="60" s="1"/>
  <c r="K16" i="17"/>
  <c r="P160" i="60"/>
  <c r="N13" i="57"/>
  <c r="O10" i="74"/>
  <c r="Q55" i="74"/>
  <c r="AA10" i="57"/>
  <c r="AA7" i="57" s="1"/>
  <c r="B53" i="60"/>
  <c r="R21" i="69"/>
  <c r="Q21" i="69"/>
  <c r="T21" i="69" s="1"/>
  <c r="BG21" i="69" s="1"/>
  <c r="X21" i="69" s="1"/>
  <c r="Y21" i="69" s="1"/>
  <c r="L36" i="52"/>
  <c r="L37" i="52"/>
  <c r="L25" i="52"/>
  <c r="L24" i="52"/>
  <c r="L26" i="52"/>
  <c r="L16" i="52"/>
  <c r="Q74" i="75"/>
  <c r="T74" i="75" s="1"/>
  <c r="BG74" i="75" s="1"/>
  <c r="X74" i="75" s="1"/>
  <c r="Y74" i="75" s="1"/>
  <c r="F132" i="60"/>
  <c r="X24" i="69"/>
  <c r="Y24" i="69" s="1"/>
  <c r="AP24" i="69" s="1"/>
  <c r="BI24" i="69" s="1"/>
  <c r="F135" i="60"/>
  <c r="L10" i="52"/>
  <c r="F29" i="60"/>
  <c r="C61" i="60"/>
  <c r="H61" i="60" s="1"/>
  <c r="I61" i="60" s="1"/>
  <c r="H9" i="19"/>
  <c r="AA20" i="57"/>
  <c r="R7" i="76"/>
  <c r="Q34" i="75"/>
  <c r="T34" i="75" s="1"/>
  <c r="BG34" i="75" s="1"/>
  <c r="AN34" i="75" s="1"/>
  <c r="AN68" i="75"/>
  <c r="X68" i="75"/>
  <c r="Y68" i="75" s="1"/>
  <c r="AP68" i="75" s="1"/>
  <c r="BI68" i="75" s="1"/>
  <c r="X43" i="69"/>
  <c r="Y43" i="69" s="1"/>
  <c r="AN43" i="69"/>
  <c r="N14" i="23"/>
  <c r="O8" i="23" s="1"/>
  <c r="O6" i="23"/>
  <c r="B56" i="60"/>
  <c r="E56" i="60" s="1"/>
  <c r="Q86" i="69"/>
  <c r="T86" i="69" s="1"/>
  <c r="BG86" i="69" s="1"/>
  <c r="X86" i="69" s="1"/>
  <c r="Y86" i="69" s="1"/>
  <c r="R80" i="69"/>
  <c r="Q80" i="69"/>
  <c r="T80" i="69" s="1"/>
  <c r="BG80" i="69" s="1"/>
  <c r="Q50" i="33"/>
  <c r="E34" i="60"/>
  <c r="C134" i="60"/>
  <c r="C133" i="60" s="1"/>
  <c r="H133" i="60" s="1"/>
  <c r="I133" i="60" s="1"/>
  <c r="Q92" i="69"/>
  <c r="T92" i="69" s="1"/>
  <c r="BG92" i="69" s="1"/>
  <c r="AN92" i="69" s="1"/>
  <c r="F7" i="72"/>
  <c r="M13" i="21"/>
  <c r="Q34" i="69"/>
  <c r="T34" i="69" s="1"/>
  <c r="BG34" i="69" s="1"/>
  <c r="M16" i="21"/>
  <c r="B220" i="60"/>
  <c r="B197" i="60"/>
  <c r="G21" i="60"/>
  <c r="C35" i="60"/>
  <c r="H35" i="60" s="1"/>
  <c r="I35" i="60" s="1"/>
  <c r="D74" i="60"/>
  <c r="P30" i="50"/>
  <c r="T30" i="50" s="1"/>
  <c r="F16" i="72"/>
  <c r="B78" i="60"/>
  <c r="G50" i="60"/>
  <c r="G49" i="60" s="1"/>
  <c r="Q113" i="66"/>
  <c r="T113" i="66" s="1"/>
  <c r="BG113" i="66" s="1"/>
  <c r="AN113" i="66" s="1"/>
  <c r="F15" i="47"/>
  <c r="G32" i="60"/>
  <c r="F68" i="60"/>
  <c r="P9" i="50"/>
  <c r="T9" i="50" s="1"/>
  <c r="B195" i="60"/>
  <c r="F195" i="60" s="1"/>
  <c r="B43" i="60"/>
  <c r="E43" i="60" s="1"/>
  <c r="E42" i="60" s="1"/>
  <c r="E41" i="60" s="1"/>
  <c r="B57" i="60"/>
  <c r="E57" i="60" s="1"/>
  <c r="B16" i="60"/>
  <c r="D16" i="60" s="1"/>
  <c r="F19" i="60"/>
  <c r="Q31" i="69"/>
  <c r="T31" i="69" s="1"/>
  <c r="BG31" i="69" s="1"/>
  <c r="B44" i="60"/>
  <c r="E44" i="60" s="1"/>
  <c r="Q19" i="68"/>
  <c r="T19" i="68" s="1"/>
  <c r="P24" i="50"/>
  <c r="T24" i="50" s="1"/>
  <c r="B120" i="60"/>
  <c r="G120" i="60" s="1"/>
  <c r="B188" i="60"/>
  <c r="E188" i="60" s="1"/>
  <c r="E187" i="60" s="1"/>
  <c r="P16" i="50"/>
  <c r="T16" i="50" s="1"/>
  <c r="B186" i="60"/>
  <c r="G186" i="60" s="1"/>
  <c r="B206" i="60"/>
  <c r="G206" i="60" s="1"/>
  <c r="E30" i="60"/>
  <c r="G30" i="60"/>
  <c r="D22" i="60"/>
  <c r="C20" i="60"/>
  <c r="H20" i="60" s="1"/>
  <c r="I20" i="60" s="1"/>
  <c r="F50" i="60"/>
  <c r="F49" i="60" s="1"/>
  <c r="C31" i="60"/>
  <c r="H31" i="60" s="1"/>
  <c r="I31" i="60" s="1"/>
  <c r="F75" i="60"/>
  <c r="E31" i="60"/>
  <c r="G31" i="60"/>
  <c r="E75" i="60"/>
  <c r="C22" i="60"/>
  <c r="H22" i="60" s="1"/>
  <c r="I22" i="60" s="1"/>
  <c r="F24" i="60"/>
  <c r="G34" i="60"/>
  <c r="F21" i="60"/>
  <c r="D21" i="60"/>
  <c r="R65" i="66"/>
  <c r="Q114" i="66"/>
  <c r="T114" i="66" s="1"/>
  <c r="BG114" i="66" s="1"/>
  <c r="X114" i="66" s="1"/>
  <c r="Y114" i="66" s="1"/>
  <c r="AN47" i="66"/>
  <c r="X61" i="66"/>
  <c r="Q193" i="66"/>
  <c r="T193" i="66" s="1"/>
  <c r="BG193" i="66" s="1"/>
  <c r="AN193" i="66" s="1"/>
  <c r="Q18" i="66"/>
  <c r="R185" i="66"/>
  <c r="Q76" i="66"/>
  <c r="T76" i="66" s="1"/>
  <c r="BG76" i="66" s="1"/>
  <c r="AN76" i="66" s="1"/>
  <c r="Q90" i="66"/>
  <c r="T90" i="66" s="1"/>
  <c r="BG90" i="66" s="1"/>
  <c r="X90" i="66" s="1"/>
  <c r="Y90" i="66" s="1"/>
  <c r="R123" i="66"/>
  <c r="Q98" i="66"/>
  <c r="T98" i="66" s="1"/>
  <c r="BG98" i="66" s="1"/>
  <c r="X98" i="66" s="1"/>
  <c r="Y98" i="66" s="1"/>
  <c r="Q18" i="65"/>
  <c r="T18" i="65" s="1"/>
  <c r="BG18" i="65" s="1"/>
  <c r="AN18" i="65" s="1"/>
  <c r="Q14" i="65"/>
  <c r="T14" i="65" s="1"/>
  <c r="BG14" i="65" s="1"/>
  <c r="AN14" i="65" s="1"/>
  <c r="Q10" i="65"/>
  <c r="T10" i="65" s="1"/>
  <c r="BG10" i="65" s="1"/>
  <c r="AN10" i="65" s="1"/>
  <c r="Q8" i="65"/>
  <c r="T8" i="65" s="1"/>
  <c r="BG8" i="65" s="1"/>
  <c r="AN8" i="65" s="1"/>
  <c r="R19" i="65"/>
  <c r="T19" i="65" s="1"/>
  <c r="BG19" i="65" s="1"/>
  <c r="AN19" i="65" s="1"/>
  <c r="R5" i="65"/>
  <c r="R6" i="65"/>
  <c r="T6" i="65" s="1"/>
  <c r="BG6" i="65" s="1"/>
  <c r="AN6" i="65" s="1"/>
  <c r="R13" i="65"/>
  <c r="T13" i="65" s="1"/>
  <c r="BG13" i="65" s="1"/>
  <c r="AN13" i="65" s="1"/>
  <c r="Q16" i="65"/>
  <c r="T16" i="65" s="1"/>
  <c r="BG16" i="65" s="1"/>
  <c r="AN16" i="65" s="1"/>
  <c r="Q20" i="65"/>
  <c r="T20" i="65" s="1"/>
  <c r="BG20" i="65" s="1"/>
  <c r="AN20" i="65" s="1"/>
  <c r="Q9" i="65"/>
  <c r="T9" i="65" s="1"/>
  <c r="BG9" i="65" s="1"/>
  <c r="AN9" i="65" s="1"/>
  <c r="Q7" i="65"/>
  <c r="T7" i="65" s="1"/>
  <c r="BG7" i="65" s="1"/>
  <c r="AN7" i="65" s="1"/>
  <c r="AN86" i="69"/>
  <c r="AP86" i="69" s="1"/>
  <c r="BI86" i="69" s="1"/>
  <c r="AN54" i="75"/>
  <c r="AP54" i="75" s="1"/>
  <c r="BI54" i="75" s="1"/>
  <c r="AN52" i="69"/>
  <c r="X73" i="69"/>
  <c r="Y73" i="69" s="1"/>
  <c r="AP73" i="69" s="1"/>
  <c r="BI73" i="69" s="1"/>
  <c r="X96" i="75"/>
  <c r="Y96" i="75" s="1"/>
  <c r="AP96" i="75" s="1"/>
  <c r="BI96" i="75" s="1"/>
  <c r="AN35" i="69"/>
  <c r="AN89" i="69"/>
  <c r="AN67" i="69"/>
  <c r="AP67" i="69" s="1"/>
  <c r="BI67" i="69" s="1"/>
  <c r="AN53" i="75"/>
  <c r="AP53" i="75" s="1"/>
  <c r="BI53" i="75" s="1"/>
  <c r="AN17" i="69"/>
  <c r="AP17" i="69" s="1"/>
  <c r="BI17" i="69" s="1"/>
  <c r="AN49" i="69"/>
  <c r="AP49" i="69" s="1"/>
  <c r="BI49" i="69" s="1"/>
  <c r="X57" i="69"/>
  <c r="Y57" i="69" s="1"/>
  <c r="AP57" i="69" s="1"/>
  <c r="BI57" i="69" s="1"/>
  <c r="X82" i="69"/>
  <c r="Y82" i="69" s="1"/>
  <c r="AP82" i="69" s="1"/>
  <c r="BI82" i="69" s="1"/>
  <c r="X72" i="69"/>
  <c r="Y72" i="69" s="1"/>
  <c r="AP72" i="69" s="1"/>
  <c r="BI72" i="69" s="1"/>
  <c r="X67" i="68"/>
  <c r="Y67" i="68" s="1"/>
  <c r="AP67" i="68" s="1"/>
  <c r="BI67" i="68" s="1"/>
  <c r="X25" i="75"/>
  <c r="Y25" i="75" s="1"/>
  <c r="AP25" i="75" s="1"/>
  <c r="BI25" i="75" s="1"/>
  <c r="Q168" i="66"/>
  <c r="T168" i="66" s="1"/>
  <c r="BG168" i="66" s="1"/>
  <c r="X168" i="66" s="1"/>
  <c r="Y168" i="66" s="1"/>
  <c r="X176" i="66"/>
  <c r="Y176" i="66" s="1"/>
  <c r="AP176" i="66" s="1"/>
  <c r="BI176" i="66" s="1"/>
  <c r="AN136" i="66"/>
  <c r="AP136" i="66" s="1"/>
  <c r="BI136" i="66" s="1"/>
  <c r="R160" i="66"/>
  <c r="R57" i="66"/>
  <c r="R53" i="66"/>
  <c r="R136" i="66"/>
  <c r="W161" i="60"/>
  <c r="B106" i="60"/>
  <c r="E106" i="60" s="1"/>
  <c r="R44" i="66"/>
  <c r="Q28" i="66"/>
  <c r="T28" i="66" s="1"/>
  <c r="BG28" i="66" s="1"/>
  <c r="AN28" i="66" s="1"/>
  <c r="Q132" i="66"/>
  <c r="T132" i="66" s="1"/>
  <c r="BG132" i="66" s="1"/>
  <c r="X132" i="66" s="1"/>
  <c r="Y132" i="66" s="1"/>
  <c r="R22" i="66"/>
  <c r="T22" i="66" s="1"/>
  <c r="BG22" i="66" s="1"/>
  <c r="Q203" i="66"/>
  <c r="T203" i="66" s="1"/>
  <c r="BG203" i="66" s="1"/>
  <c r="X203" i="66" s="1"/>
  <c r="Y203" i="66" s="1"/>
  <c r="Q78" i="66"/>
  <c r="T78" i="66" s="1"/>
  <c r="BG78" i="66" s="1"/>
  <c r="AN78" i="66" s="1"/>
  <c r="R31" i="66"/>
  <c r="T31" i="66" s="1"/>
  <c r="BG31" i="66" s="1"/>
  <c r="AN31" i="66" s="1"/>
  <c r="Q212" i="66"/>
  <c r="T212" i="66" s="1"/>
  <c r="BG212" i="66" s="1"/>
  <c r="AN212" i="66" s="1"/>
  <c r="Q88" i="66"/>
  <c r="T88" i="66" s="1"/>
  <c r="BG88" i="66" s="1"/>
  <c r="AN88" i="66" s="1"/>
  <c r="Q40" i="66"/>
  <c r="T40" i="66" s="1"/>
  <c r="BG40" i="66" s="1"/>
  <c r="X40" i="66" s="1"/>
  <c r="Y40" i="66" s="1"/>
  <c r="R61" i="66"/>
  <c r="R74" i="66"/>
  <c r="AN85" i="69"/>
  <c r="AP85" i="69" s="1"/>
  <c r="BI85" i="69" s="1"/>
  <c r="AN9" i="69"/>
  <c r="AP9" i="69" s="1"/>
  <c r="BI9" i="69" s="1"/>
  <c r="AN45" i="68"/>
  <c r="AN30" i="69"/>
  <c r="X24" i="68"/>
  <c r="Y24" i="68" s="1"/>
  <c r="AP24" i="68" s="1"/>
  <c r="BI24" i="68" s="1"/>
  <c r="X60" i="69"/>
  <c r="Y60" i="69" s="1"/>
  <c r="AP60" i="69" s="1"/>
  <c r="BI60" i="69" s="1"/>
  <c r="AP27" i="68"/>
  <c r="BI27" i="68" s="1"/>
  <c r="X25" i="69"/>
  <c r="Y25" i="69" s="1"/>
  <c r="AP25" i="69" s="1"/>
  <c r="BI25" i="69" s="1"/>
  <c r="X78" i="69"/>
  <c r="Y78" i="69" s="1"/>
  <c r="AP78" i="69" s="1"/>
  <c r="BI78" i="69" s="1"/>
  <c r="E160" i="60"/>
  <c r="T160" i="60" s="1"/>
  <c r="W160" i="60" s="1"/>
  <c r="X41" i="68"/>
  <c r="Y41" i="68" s="1"/>
  <c r="AN41" i="68"/>
  <c r="AP41" i="68" s="1"/>
  <c r="BI41" i="68" s="1"/>
  <c r="AN65" i="68"/>
  <c r="X65" i="68"/>
  <c r="Y65" i="68" s="1"/>
  <c r="T6" i="68"/>
  <c r="BG6" i="68" s="1"/>
  <c r="AN6" i="68" s="1"/>
  <c r="G29" i="17"/>
  <c r="Q61" i="69"/>
  <c r="T61" i="69" s="1"/>
  <c r="BG61" i="69" s="1"/>
  <c r="E216" i="60"/>
  <c r="E65" i="60"/>
  <c r="E132" i="60"/>
  <c r="E131" i="60"/>
  <c r="E135" i="60"/>
  <c r="L153" i="60"/>
  <c r="K153" i="60" s="1"/>
  <c r="F40" i="60"/>
  <c r="C40" i="60"/>
  <c r="H40" i="60" s="1"/>
  <c r="I40" i="60" s="1"/>
  <c r="R37" i="69"/>
  <c r="Q37" i="69"/>
  <c r="T37" i="69" s="1"/>
  <c r="BG37" i="69" s="1"/>
  <c r="R66" i="69"/>
  <c r="Q66" i="69"/>
  <c r="T66" i="69" s="1"/>
  <c r="BG66" i="69" s="1"/>
  <c r="R94" i="69"/>
  <c r="Q94" i="69"/>
  <c r="T94" i="69" s="1"/>
  <c r="BG94" i="69" s="1"/>
  <c r="Q5" i="75"/>
  <c r="R5" i="75"/>
  <c r="T5" i="75" s="1"/>
  <c r="Q50" i="69"/>
  <c r="T50" i="69" s="1"/>
  <c r="BG50" i="69" s="1"/>
  <c r="R50" i="69"/>
  <c r="F59" i="60"/>
  <c r="F197" i="60"/>
  <c r="E197" i="60"/>
  <c r="C197" i="60"/>
  <c r="H197" i="60" s="1"/>
  <c r="I197" i="60" s="1"/>
  <c r="R49" i="75"/>
  <c r="Q49" i="75"/>
  <c r="T49" i="75" s="1"/>
  <c r="BG49" i="75" s="1"/>
  <c r="X49" i="75" s="1"/>
  <c r="Y49" i="75" s="1"/>
  <c r="Q71" i="69"/>
  <c r="T71" i="69" s="1"/>
  <c r="BG71" i="69" s="1"/>
  <c r="AN39" i="69"/>
  <c r="AP39" i="69" s="1"/>
  <c r="BI39" i="69" s="1"/>
  <c r="F58" i="60"/>
  <c r="H39" i="60"/>
  <c r="P162" i="60"/>
  <c r="E23" i="60"/>
  <c r="M160" i="60"/>
  <c r="AN40" i="68"/>
  <c r="AP40" i="68" s="1"/>
  <c r="BI40" i="68" s="1"/>
  <c r="G116" i="60"/>
  <c r="E61" i="60"/>
  <c r="F128" i="60"/>
  <c r="F127" i="60" s="1"/>
  <c r="F71" i="60"/>
  <c r="F65" i="60"/>
  <c r="F20" i="60"/>
  <c r="F219" i="60"/>
  <c r="F33" i="60"/>
  <c r="O161" i="60"/>
  <c r="N161" i="60" s="1"/>
  <c r="F213" i="60"/>
  <c r="F70" i="60"/>
  <c r="Q55" i="69"/>
  <c r="T55" i="69" s="1"/>
  <c r="BG55" i="69" s="1"/>
  <c r="Q65" i="75"/>
  <c r="T65" i="75" s="1"/>
  <c r="BG65" i="75" s="1"/>
  <c r="Q43" i="75"/>
  <c r="T43" i="75" s="1"/>
  <c r="BG43" i="75" s="1"/>
  <c r="X43" i="75" s="1"/>
  <c r="Y43" i="75" s="1"/>
  <c r="K12" i="17"/>
  <c r="D79" i="17"/>
  <c r="X64" i="69"/>
  <c r="Y64" i="69" s="1"/>
  <c r="AN64" i="69"/>
  <c r="L49" i="55"/>
  <c r="L13" i="55"/>
  <c r="L34" i="55"/>
  <c r="L36" i="55"/>
  <c r="L42" i="55"/>
  <c r="L21" i="55"/>
  <c r="L16" i="55"/>
  <c r="L40" i="55"/>
  <c r="L33" i="55"/>
  <c r="L18" i="55"/>
  <c r="L26" i="55"/>
  <c r="L27" i="55"/>
  <c r="L47" i="55"/>
  <c r="L45" i="55" s="1"/>
  <c r="L50" i="55"/>
  <c r="R28" i="75"/>
  <c r="Q28" i="75"/>
  <c r="T28" i="75" s="1"/>
  <c r="BG28" i="75" s="1"/>
  <c r="AN28" i="75" s="1"/>
  <c r="R36" i="75"/>
  <c r="Q36" i="75"/>
  <c r="T36" i="75" s="1"/>
  <c r="BG36" i="75" s="1"/>
  <c r="AN36" i="75" s="1"/>
  <c r="D15" i="29"/>
  <c r="D17" i="29" s="1"/>
  <c r="Q79" i="69"/>
  <c r="T79" i="69" s="1"/>
  <c r="BG79" i="69" s="1"/>
  <c r="R79" i="69"/>
  <c r="R41" i="75"/>
  <c r="Q41" i="75"/>
  <c r="T41" i="75" s="1"/>
  <c r="BG41" i="75" s="1"/>
  <c r="AN41" i="75" s="1"/>
  <c r="X39" i="68"/>
  <c r="Y39" i="68" s="1"/>
  <c r="AP39" i="68" s="1"/>
  <c r="BI39" i="68" s="1"/>
  <c r="C58" i="60"/>
  <c r="H58" i="60" s="1"/>
  <c r="E222" i="60"/>
  <c r="E229" i="60"/>
  <c r="E77" i="60"/>
  <c r="X51" i="68"/>
  <c r="Y51" i="68" s="1"/>
  <c r="AP51" i="68" s="1"/>
  <c r="BI51" i="68" s="1"/>
  <c r="AN68" i="69"/>
  <c r="AP68" i="69" s="1"/>
  <c r="BI68" i="69" s="1"/>
  <c r="AP7" i="69"/>
  <c r="BI7" i="69" s="1"/>
  <c r="T5" i="68"/>
  <c r="E28" i="60"/>
  <c r="E27" i="60" s="1"/>
  <c r="G40" i="60"/>
  <c r="G68" i="60"/>
  <c r="R33" i="69"/>
  <c r="Q33" i="69"/>
  <c r="T33" i="69" s="1"/>
  <c r="BG33" i="69" s="1"/>
  <c r="AN33" i="69" s="1"/>
  <c r="R59" i="69"/>
  <c r="Q59" i="69"/>
  <c r="T59" i="69" s="1"/>
  <c r="BG59" i="69" s="1"/>
  <c r="X9" i="76"/>
  <c r="Y9" i="76" s="1"/>
  <c r="AN9" i="76"/>
  <c r="R42" i="69"/>
  <c r="Q42" i="69"/>
  <c r="T42" i="69" s="1"/>
  <c r="BG42" i="69" s="1"/>
  <c r="X42" i="69" s="1"/>
  <c r="Y42" i="69" s="1"/>
  <c r="R59" i="75"/>
  <c r="Q59" i="75"/>
  <c r="T59" i="75" s="1"/>
  <c r="BG59" i="75" s="1"/>
  <c r="AN59" i="75" s="1"/>
  <c r="X31" i="68"/>
  <c r="Y31" i="68" s="1"/>
  <c r="AP31" i="68" s="1"/>
  <c r="BI31" i="68" s="1"/>
  <c r="AN62" i="68"/>
  <c r="AP62" i="68" s="1"/>
  <c r="BI62" i="68" s="1"/>
  <c r="X35" i="68"/>
  <c r="Y35" i="68" s="1"/>
  <c r="AP35" i="68" s="1"/>
  <c r="BI35" i="68" s="1"/>
  <c r="E25" i="60"/>
  <c r="S44" i="74"/>
  <c r="O36" i="74"/>
  <c r="S43" i="74"/>
  <c r="O43" i="74" s="1"/>
  <c r="O12" i="74"/>
  <c r="O27" i="74"/>
  <c r="O40" i="74"/>
  <c r="O38" i="74" s="1"/>
  <c r="O33" i="74"/>
  <c r="O32" i="74" s="1"/>
  <c r="O21" i="74"/>
  <c r="O18" i="74"/>
  <c r="O24" i="74"/>
  <c r="O25" i="74"/>
  <c r="O34" i="74"/>
  <c r="O29" i="74"/>
  <c r="N20" i="57"/>
  <c r="N51" i="57"/>
  <c r="N16" i="57"/>
  <c r="N14" i="57"/>
  <c r="N60" i="57"/>
  <c r="N48" i="57"/>
  <c r="N47" i="57" s="1"/>
  <c r="N27" i="57"/>
  <c r="N21" i="57"/>
  <c r="N31" i="57"/>
  <c r="N38" i="57"/>
  <c r="N19" i="57"/>
  <c r="N12" i="57"/>
  <c r="N30" i="57"/>
  <c r="N58" i="57"/>
  <c r="N56" i="57" s="1"/>
  <c r="N43" i="57"/>
  <c r="N18" i="57"/>
  <c r="N61" i="57"/>
  <c r="N23" i="57"/>
  <c r="N41" i="57"/>
  <c r="R90" i="75"/>
  <c r="Q90" i="75"/>
  <c r="T90" i="75" s="1"/>
  <c r="BG90" i="75" s="1"/>
  <c r="X90" i="75" s="1"/>
  <c r="Y90" i="75" s="1"/>
  <c r="Q222" i="66"/>
  <c r="T222" i="66" s="1"/>
  <c r="BG222" i="66" s="1"/>
  <c r="X222" i="66" s="1"/>
  <c r="Y222" i="66" s="1"/>
  <c r="R222" i="66"/>
  <c r="Q8" i="76"/>
  <c r="T8" i="76" s="1"/>
  <c r="BG8" i="76" s="1"/>
  <c r="R8" i="76"/>
  <c r="F212" i="60"/>
  <c r="C212" i="60"/>
  <c r="H212" i="60" s="1"/>
  <c r="I212" i="60" s="1"/>
  <c r="E212" i="60"/>
  <c r="R51" i="75"/>
  <c r="Q51" i="75"/>
  <c r="T51" i="75" s="1"/>
  <c r="BG51" i="75" s="1"/>
  <c r="X51" i="75" s="1"/>
  <c r="Y51" i="75" s="1"/>
  <c r="AP37" i="68"/>
  <c r="BI37" i="68" s="1"/>
  <c r="H28" i="19"/>
  <c r="D24" i="19"/>
  <c r="AP10" i="69"/>
  <c r="BI10" i="69" s="1"/>
  <c r="H8" i="19"/>
  <c r="D16" i="19"/>
  <c r="M7" i="21"/>
  <c r="M6" i="21"/>
  <c r="M8" i="21"/>
  <c r="M14" i="21"/>
  <c r="M19" i="21"/>
  <c r="M17" i="21"/>
  <c r="M18" i="21"/>
  <c r="M9" i="21"/>
  <c r="F77" i="60"/>
  <c r="C77" i="60"/>
  <c r="H77" i="60" s="1"/>
  <c r="I77" i="60" s="1"/>
  <c r="M161" i="60"/>
  <c r="R29" i="69"/>
  <c r="Q29" i="69"/>
  <c r="T29" i="69" s="1"/>
  <c r="BG29" i="69" s="1"/>
  <c r="X29" i="69" s="1"/>
  <c r="Y29" i="69" s="1"/>
  <c r="R69" i="75"/>
  <c r="Q69" i="75"/>
  <c r="T69" i="75" s="1"/>
  <c r="BG69" i="75" s="1"/>
  <c r="X69" i="75" s="1"/>
  <c r="Y69" i="75" s="1"/>
  <c r="T20" i="68"/>
  <c r="BG20" i="68" s="1"/>
  <c r="M162" i="60"/>
  <c r="E200" i="60"/>
  <c r="K8" i="17"/>
  <c r="D70" i="17"/>
  <c r="G13" i="60"/>
  <c r="C13" i="60"/>
  <c r="H13" i="60" s="1"/>
  <c r="I13" i="60" s="1"/>
  <c r="R83" i="69"/>
  <c r="Q83" i="69"/>
  <c r="T83" i="69" s="1"/>
  <c r="BG83" i="69" s="1"/>
  <c r="R96" i="69"/>
  <c r="Q96" i="69"/>
  <c r="T96" i="69" s="1"/>
  <c r="BG96" i="69" s="1"/>
  <c r="L35" i="52"/>
  <c r="L32" i="52" s="1"/>
  <c r="L27" i="52"/>
  <c r="L23" i="52" s="1"/>
  <c r="L18" i="52"/>
  <c r="L14" i="52" s="1"/>
  <c r="L22" i="52"/>
  <c r="L39" i="52"/>
  <c r="L38" i="52" s="1"/>
  <c r="L40" i="52"/>
  <c r="L11" i="52"/>
  <c r="L21" i="52"/>
  <c r="Q106" i="66"/>
  <c r="T106" i="66" s="1"/>
  <c r="BG106" i="66" s="1"/>
  <c r="X106" i="66" s="1"/>
  <c r="Y106" i="66" s="1"/>
  <c r="R106" i="66"/>
  <c r="R124" i="66"/>
  <c r="Q124" i="66"/>
  <c r="T124" i="66" s="1"/>
  <c r="BG124" i="66" s="1"/>
  <c r="X124" i="66" s="1"/>
  <c r="Y124" i="66" s="1"/>
  <c r="L4" i="20"/>
  <c r="H14" i="42"/>
  <c r="F229" i="60"/>
  <c r="R75" i="69"/>
  <c r="R25" i="68"/>
  <c r="C73" i="60"/>
  <c r="C72" i="60" s="1"/>
  <c r="H72" i="60" s="1"/>
  <c r="D13" i="19"/>
  <c r="R20" i="69"/>
  <c r="R58" i="69"/>
  <c r="L20" i="52"/>
  <c r="Q9" i="68"/>
  <c r="T9" i="68" s="1"/>
  <c r="R38" i="68"/>
  <c r="Q11" i="69"/>
  <c r="T11" i="69" s="1"/>
  <c r="BG11" i="69" s="1"/>
  <c r="D22" i="72"/>
  <c r="BG19" i="68"/>
  <c r="AN19" i="68" s="1"/>
  <c r="AP19" i="68" s="1"/>
  <c r="BI19" i="68" s="1"/>
  <c r="R38" i="69"/>
  <c r="R37" i="75"/>
  <c r="R66" i="75"/>
  <c r="C14" i="42"/>
  <c r="R27" i="68"/>
  <c r="D11" i="77"/>
  <c r="O11" i="33"/>
  <c r="AP7" i="76"/>
  <c r="BI7" i="76" s="1"/>
  <c r="X61" i="68"/>
  <c r="Y61" i="68" s="1"/>
  <c r="AP61" i="68" s="1"/>
  <c r="BI61" i="68" s="1"/>
  <c r="X30" i="75"/>
  <c r="Y30" i="75" s="1"/>
  <c r="AP30" i="75" s="1"/>
  <c r="BI30" i="75" s="1"/>
  <c r="X48" i="68"/>
  <c r="Y48" i="68" s="1"/>
  <c r="AP48" i="68" s="1"/>
  <c r="BI48" i="68" s="1"/>
  <c r="AP54" i="68"/>
  <c r="BI54" i="68" s="1"/>
  <c r="AN53" i="68"/>
  <c r="AP53" i="68" s="1"/>
  <c r="BI53" i="68" s="1"/>
  <c r="AP36" i="68"/>
  <c r="BI36" i="68" s="1"/>
  <c r="AN90" i="75"/>
  <c r="AP51" i="69"/>
  <c r="BI51" i="69" s="1"/>
  <c r="AN53" i="69"/>
  <c r="AP53" i="69" s="1"/>
  <c r="BI53" i="69" s="1"/>
  <c r="BG9" i="68"/>
  <c r="AN9" i="68" s="1"/>
  <c r="AP9" i="68" s="1"/>
  <c r="BI9" i="68" s="1"/>
  <c r="D10" i="14"/>
  <c r="D13" i="14" s="1"/>
  <c r="X123" i="66"/>
  <c r="Y123" i="66" s="1"/>
  <c r="AP123" i="66" s="1"/>
  <c r="BI123" i="66" s="1"/>
  <c r="BG7" i="66"/>
  <c r="Q179" i="66"/>
  <c r="T179" i="66" s="1"/>
  <c r="BG179" i="66" s="1"/>
  <c r="AN179" i="66" s="1"/>
  <c r="Q12" i="66"/>
  <c r="T12" i="66" s="1"/>
  <c r="BG12" i="66" s="1"/>
  <c r="AN12" i="66" s="1"/>
  <c r="AP12" i="66" s="1"/>
  <c r="BI12" i="66" s="1"/>
  <c r="R112" i="66"/>
  <c r="AN131" i="66"/>
  <c r="AP131" i="66" s="1"/>
  <c r="BI131" i="66" s="1"/>
  <c r="Q211" i="66"/>
  <c r="T211" i="66" s="1"/>
  <c r="BG211" i="66" s="1"/>
  <c r="X211" i="66" s="1"/>
  <c r="Y211" i="66" s="1"/>
  <c r="AN119" i="66"/>
  <c r="AP119" i="66" s="1"/>
  <c r="BI119" i="66" s="1"/>
  <c r="R219" i="66"/>
  <c r="Y56" i="66"/>
  <c r="AP56" i="66" s="1"/>
  <c r="BI56" i="66" s="1"/>
  <c r="R215" i="66"/>
  <c r="AN215" i="66"/>
  <c r="AP215" i="66" s="1"/>
  <c r="BI215" i="66" s="1"/>
  <c r="Y229" i="66"/>
  <c r="AP229" i="66" s="1"/>
  <c r="BI229" i="66" s="1"/>
  <c r="R207" i="66"/>
  <c r="R191" i="66"/>
  <c r="Y61" i="66"/>
  <c r="AP61" i="66" s="1"/>
  <c r="BI61" i="66" s="1"/>
  <c r="AN37" i="75"/>
  <c r="X37" i="75"/>
  <c r="Y37" i="75" s="1"/>
  <c r="X48" i="75"/>
  <c r="Y48" i="75" s="1"/>
  <c r="AN48" i="75"/>
  <c r="Q29" i="75"/>
  <c r="T29" i="75" s="1"/>
  <c r="BG29" i="75" s="1"/>
  <c r="AN29" i="75" s="1"/>
  <c r="AN42" i="75"/>
  <c r="AP42" i="75" s="1"/>
  <c r="BI42" i="75" s="1"/>
  <c r="Q8" i="75"/>
  <c r="T8" i="75" s="1"/>
  <c r="BG8" i="75" s="1"/>
  <c r="AN8" i="75" s="1"/>
  <c r="AP8" i="75" s="1"/>
  <c r="R48" i="75"/>
  <c r="Q52" i="75"/>
  <c r="T52" i="75" s="1"/>
  <c r="BG52" i="75" s="1"/>
  <c r="X52" i="75" s="1"/>
  <c r="Y52" i="75" s="1"/>
  <c r="R42" i="75"/>
  <c r="Q13" i="75"/>
  <c r="T13" i="75" s="1"/>
  <c r="BG13" i="75" s="1"/>
  <c r="Q24" i="75"/>
  <c r="T24" i="75" s="1"/>
  <c r="BG24" i="75" s="1"/>
  <c r="X24" i="75" s="1"/>
  <c r="Y24" i="75" s="1"/>
  <c r="X81" i="75"/>
  <c r="Y81" i="75" s="1"/>
  <c r="R63" i="75"/>
  <c r="AN22" i="75"/>
  <c r="AP22" i="75" s="1"/>
  <c r="BI22" i="75" s="1"/>
  <c r="Q60" i="75"/>
  <c r="T60" i="75" s="1"/>
  <c r="BG60" i="75" s="1"/>
  <c r="AN60" i="75" s="1"/>
  <c r="AN14" i="75"/>
  <c r="AP14" i="75" s="1"/>
  <c r="BI14" i="75" s="1"/>
  <c r="Q45" i="75"/>
  <c r="T45" i="75" s="1"/>
  <c r="BG45" i="75" s="1"/>
  <c r="AN45" i="75" s="1"/>
  <c r="Q55" i="75"/>
  <c r="T55" i="75" s="1"/>
  <c r="BG55" i="75" s="1"/>
  <c r="Q99" i="75"/>
  <c r="T99" i="75" s="1"/>
  <c r="BG99" i="75" s="1"/>
  <c r="X99" i="75" s="1"/>
  <c r="Y99" i="75" s="1"/>
  <c r="Y12" i="75"/>
  <c r="AN71" i="75"/>
  <c r="X71" i="75"/>
  <c r="Y71" i="75" s="1"/>
  <c r="AN65" i="75"/>
  <c r="X65" i="75"/>
  <c r="Y65" i="75" s="1"/>
  <c r="X28" i="75"/>
  <c r="Y28" i="75" s="1"/>
  <c r="X57" i="75"/>
  <c r="Y57" i="75" s="1"/>
  <c r="AN57" i="75"/>
  <c r="AN64" i="75"/>
  <c r="X64" i="75"/>
  <c r="Y64" i="75" s="1"/>
  <c r="X63" i="75"/>
  <c r="Y63" i="75" s="1"/>
  <c r="AN63" i="75"/>
  <c r="AN31" i="75"/>
  <c r="X31" i="75"/>
  <c r="Y31" i="75" s="1"/>
  <c r="R92" i="75"/>
  <c r="AN56" i="75"/>
  <c r="AP56" i="75" s="1"/>
  <c r="BI56" i="75" s="1"/>
  <c r="X16" i="75"/>
  <c r="Y16" i="75" s="1"/>
  <c r="AP16" i="75" s="1"/>
  <c r="BI16" i="75" s="1"/>
  <c r="X98" i="75"/>
  <c r="Y98" i="75" s="1"/>
  <c r="AP98" i="75" s="1"/>
  <c r="BI98" i="75" s="1"/>
  <c r="X34" i="75"/>
  <c r="Y34" i="75" s="1"/>
  <c r="AP34" i="75" s="1"/>
  <c r="BI34" i="75" s="1"/>
  <c r="BG5" i="75"/>
  <c r="X32" i="75"/>
  <c r="Y32" i="75" s="1"/>
  <c r="AP32" i="75" s="1"/>
  <c r="BI32" i="75" s="1"/>
  <c r="AN26" i="75"/>
  <c r="AP26" i="75" s="1"/>
  <c r="BI26" i="75" s="1"/>
  <c r="D7" i="77"/>
  <c r="D22" i="77"/>
  <c r="D18" i="77"/>
  <c r="D13" i="77"/>
  <c r="D10" i="77"/>
  <c r="D19" i="77"/>
  <c r="D8" i="77"/>
  <c r="D12" i="77"/>
  <c r="D21" i="77"/>
  <c r="D14" i="77"/>
  <c r="D6" i="77"/>
  <c r="N50" i="78"/>
  <c r="AA11" i="78"/>
  <c r="N59" i="78"/>
  <c r="P4" i="79"/>
  <c r="L33" i="79" s="1"/>
  <c r="N28" i="78"/>
  <c r="N43" i="78"/>
  <c r="AN114" i="66"/>
  <c r="AP114" i="66" s="1"/>
  <c r="BI114" i="66" s="1"/>
  <c r="Q149" i="66"/>
  <c r="T149" i="66" s="1"/>
  <c r="BG149" i="66" s="1"/>
  <c r="AN149" i="66" s="1"/>
  <c r="Q230" i="66"/>
  <c r="T230" i="66" s="1"/>
  <c r="BG230" i="66" s="1"/>
  <c r="X230" i="66" s="1"/>
  <c r="Y230" i="66" s="1"/>
  <c r="R181" i="66"/>
  <c r="Q67" i="66"/>
  <c r="T67" i="66" s="1"/>
  <c r="BG67" i="66" s="1"/>
  <c r="AN67" i="66" s="1"/>
  <c r="Q27" i="66"/>
  <c r="T27" i="66" s="1"/>
  <c r="BG27" i="66" s="1"/>
  <c r="Q5" i="66"/>
  <c r="T5" i="66" s="1"/>
  <c r="Q206" i="66"/>
  <c r="T206" i="66" s="1"/>
  <c r="BG206" i="66" s="1"/>
  <c r="AN206" i="66" s="1"/>
  <c r="AN198" i="66"/>
  <c r="AP198" i="66" s="1"/>
  <c r="BI198" i="66" s="1"/>
  <c r="AN157" i="66"/>
  <c r="AP157" i="66" s="1"/>
  <c r="BI157" i="66" s="1"/>
  <c r="X181" i="66"/>
  <c r="Q108" i="66"/>
  <c r="T108" i="66" s="1"/>
  <c r="BG108" i="66" s="1"/>
  <c r="AN108" i="66" s="1"/>
  <c r="R157" i="66"/>
  <c r="R214" i="66"/>
  <c r="R161" i="66"/>
  <c r="Q205" i="66"/>
  <c r="T205" i="66" s="1"/>
  <c r="BG205" i="66" s="1"/>
  <c r="R202" i="66"/>
  <c r="Q201" i="66"/>
  <c r="T201" i="66" s="1"/>
  <c r="BG201" i="66" s="1"/>
  <c r="X201" i="66" s="1"/>
  <c r="Y201" i="66" s="1"/>
  <c r="R194" i="66"/>
  <c r="R226" i="66"/>
  <c r="R16" i="66"/>
  <c r="T16" i="66" s="1"/>
  <c r="BG16" i="66" s="1"/>
  <c r="AN16" i="66" s="1"/>
  <c r="AP16" i="66" s="1"/>
  <c r="BI16" i="66" s="1"/>
  <c r="R198" i="66"/>
  <c r="R173" i="66"/>
  <c r="Q75" i="66"/>
  <c r="T75" i="66" s="1"/>
  <c r="BG75" i="66" s="1"/>
  <c r="X75" i="66" s="1"/>
  <c r="Y75" i="66" s="1"/>
  <c r="R79" i="66"/>
  <c r="R56" i="66"/>
  <c r="R47" i="66"/>
  <c r="Q190" i="66"/>
  <c r="T190" i="66" s="1"/>
  <c r="BG190" i="66" s="1"/>
  <c r="AN190" i="66" s="1"/>
  <c r="Q228" i="66"/>
  <c r="T228" i="66" s="1"/>
  <c r="BG228" i="66" s="1"/>
  <c r="AN228" i="66" s="1"/>
  <c r="Q210" i="66"/>
  <c r="T210" i="66" s="1"/>
  <c r="BG210" i="66" s="1"/>
  <c r="X210" i="66" s="1"/>
  <c r="Y210" i="66" s="1"/>
  <c r="R92" i="66"/>
  <c r="R118" i="66"/>
  <c r="Q218" i="66"/>
  <c r="T218" i="66" s="1"/>
  <c r="BG218" i="66" s="1"/>
  <c r="X218" i="66" s="1"/>
  <c r="Y218" i="66" s="1"/>
  <c r="R186" i="66"/>
  <c r="X147" i="66"/>
  <c r="Y147" i="66" s="1"/>
  <c r="AN147" i="66"/>
  <c r="AN191" i="66"/>
  <c r="X191" i="66"/>
  <c r="Y191" i="66" s="1"/>
  <c r="AN195" i="66"/>
  <c r="AP195" i="66" s="1"/>
  <c r="BI195" i="66" s="1"/>
  <c r="R6" i="66"/>
  <c r="T6" i="66" s="1"/>
  <c r="BG6" i="66" s="1"/>
  <c r="AN6" i="66" s="1"/>
  <c r="Q151" i="66"/>
  <c r="T151" i="66" s="1"/>
  <c r="BG151" i="66" s="1"/>
  <c r="AN187" i="66"/>
  <c r="AP187" i="66" s="1"/>
  <c r="BI187" i="66" s="1"/>
  <c r="Q224" i="66"/>
  <c r="T224" i="66" s="1"/>
  <c r="BG224" i="66" s="1"/>
  <c r="R147" i="66"/>
  <c r="R199" i="66"/>
  <c r="R93" i="66"/>
  <c r="AN52" i="66"/>
  <c r="AP52" i="66" s="1"/>
  <c r="BI52" i="66" s="1"/>
  <c r="Q150" i="66"/>
  <c r="T150" i="66" s="1"/>
  <c r="BG150" i="66" s="1"/>
  <c r="AN150" i="66" s="1"/>
  <c r="R208" i="66"/>
  <c r="Q182" i="66"/>
  <c r="T182" i="66" s="1"/>
  <c r="BG182" i="66" s="1"/>
  <c r="X182" i="66" s="1"/>
  <c r="Y182" i="66" s="1"/>
  <c r="Q80" i="66"/>
  <c r="T80" i="66" s="1"/>
  <c r="BG80" i="66" s="1"/>
  <c r="X80" i="66" s="1"/>
  <c r="Y80" i="66" s="1"/>
  <c r="X146" i="66"/>
  <c r="Q170" i="66"/>
  <c r="T170" i="66" s="1"/>
  <c r="BG170" i="66" s="1"/>
  <c r="AN170" i="66" s="1"/>
  <c r="R51" i="66"/>
  <c r="R137" i="66"/>
  <c r="R163" i="66"/>
  <c r="Q94" i="66"/>
  <c r="T94" i="66" s="1"/>
  <c r="BG94" i="66" s="1"/>
  <c r="X94" i="66" s="1"/>
  <c r="Y94" i="66" s="1"/>
  <c r="R146" i="66"/>
  <c r="AN37" i="66"/>
  <c r="AP37" i="66" s="1"/>
  <c r="BI37" i="66" s="1"/>
  <c r="AN104" i="66"/>
  <c r="AP104" i="66" s="1"/>
  <c r="BI104" i="66" s="1"/>
  <c r="AN49" i="66"/>
  <c r="AP49" i="66" s="1"/>
  <c r="BI49" i="66" s="1"/>
  <c r="X199" i="66"/>
  <c r="R63" i="66"/>
  <c r="R26" i="66"/>
  <c r="T26" i="66" s="1"/>
  <c r="BG26" i="66" s="1"/>
  <c r="Q41" i="66"/>
  <c r="T41" i="66" s="1"/>
  <c r="BG41" i="66" s="1"/>
  <c r="AN41" i="66" s="1"/>
  <c r="Q167" i="66"/>
  <c r="T167" i="66" s="1"/>
  <c r="BG167" i="66" s="1"/>
  <c r="X167" i="66" s="1"/>
  <c r="Y167" i="66" s="1"/>
  <c r="Q159" i="66"/>
  <c r="T159" i="66" s="1"/>
  <c r="BG159" i="66" s="1"/>
  <c r="AN159" i="66" s="1"/>
  <c r="Q142" i="66"/>
  <c r="T142" i="66" s="1"/>
  <c r="BG142" i="66" s="1"/>
  <c r="X142" i="66" s="1"/>
  <c r="Y142" i="66" s="1"/>
  <c r="R195" i="66"/>
  <c r="R187" i="66"/>
  <c r="R104" i="66"/>
  <c r="B79" i="60"/>
  <c r="E79" i="60" s="1"/>
  <c r="F52" i="60"/>
  <c r="D62" i="60"/>
  <c r="X160" i="66"/>
  <c r="Y160" i="66" s="1"/>
  <c r="AN160" i="66"/>
  <c r="X105" i="66"/>
  <c r="Y105" i="66" s="1"/>
  <c r="AN105" i="66"/>
  <c r="AN161" i="66"/>
  <c r="X161" i="66"/>
  <c r="Y161" i="66" s="1"/>
  <c r="Q111" i="66"/>
  <c r="T111" i="66" s="1"/>
  <c r="BG111" i="66" s="1"/>
  <c r="X111" i="66" s="1"/>
  <c r="Y111" i="66" s="1"/>
  <c r="R71" i="66"/>
  <c r="X102" i="66"/>
  <c r="R105" i="66"/>
  <c r="X213" i="66"/>
  <c r="R102" i="66"/>
  <c r="Q184" i="66"/>
  <c r="T184" i="66" s="1"/>
  <c r="BG184" i="66" s="1"/>
  <c r="X184" i="66" s="1"/>
  <c r="Y184" i="66" s="1"/>
  <c r="R55" i="66"/>
  <c r="R59" i="66"/>
  <c r="AN59" i="66"/>
  <c r="AP59" i="66" s="1"/>
  <c r="BI59" i="66" s="1"/>
  <c r="AN97" i="66"/>
  <c r="AP97" i="66" s="1"/>
  <c r="BI97" i="66" s="1"/>
  <c r="Q85" i="66"/>
  <c r="T85" i="66" s="1"/>
  <c r="BG85" i="66" s="1"/>
  <c r="Q73" i="66"/>
  <c r="T73" i="66" s="1"/>
  <c r="BG73" i="66" s="1"/>
  <c r="X73" i="66" s="1"/>
  <c r="Y73" i="66" s="1"/>
  <c r="R176" i="66"/>
  <c r="Q99" i="66"/>
  <c r="T99" i="66" s="1"/>
  <c r="BG99" i="66" s="1"/>
  <c r="X99" i="66" s="1"/>
  <c r="Y99" i="66" s="1"/>
  <c r="Q188" i="66"/>
  <c r="T188" i="66" s="1"/>
  <c r="BG188" i="66" s="1"/>
  <c r="X188" i="66" s="1"/>
  <c r="Y188" i="66" s="1"/>
  <c r="R96" i="66"/>
  <c r="R145" i="66"/>
  <c r="AN55" i="66"/>
  <c r="AP55" i="66" s="1"/>
  <c r="BI55" i="66" s="1"/>
  <c r="R133" i="66"/>
  <c r="AN25" i="66"/>
  <c r="AN63" i="66"/>
  <c r="AP63" i="66" s="1"/>
  <c r="BI63" i="66" s="1"/>
  <c r="R52" i="66"/>
  <c r="R158" i="66"/>
  <c r="R172" i="66"/>
  <c r="AN133" i="66"/>
  <c r="AP133" i="66" s="1"/>
  <c r="BI133" i="66" s="1"/>
  <c r="Q180" i="66"/>
  <c r="T180" i="66" s="1"/>
  <c r="BG180" i="66" s="1"/>
  <c r="AN180" i="66" s="1"/>
  <c r="R213" i="66"/>
  <c r="R97" i="66"/>
  <c r="R10" i="66"/>
  <c r="T10" i="66" s="1"/>
  <c r="BG10" i="66" s="1"/>
  <c r="AN171" i="66"/>
  <c r="X171" i="66"/>
  <c r="Y171" i="66" s="1"/>
  <c r="X127" i="66"/>
  <c r="Y127" i="66" s="1"/>
  <c r="AN127" i="66"/>
  <c r="AN115" i="66"/>
  <c r="X115" i="66"/>
  <c r="Y115" i="66" s="1"/>
  <c r="X232" i="66"/>
  <c r="Y232" i="66" s="1"/>
  <c r="AN95" i="66"/>
  <c r="AP95" i="66" s="1"/>
  <c r="BI95" i="66" s="1"/>
  <c r="X62" i="66"/>
  <c r="AN82" i="66"/>
  <c r="AP82" i="66" s="1"/>
  <c r="BI82" i="66" s="1"/>
  <c r="R8" i="66"/>
  <c r="T8" i="66" s="1"/>
  <c r="BG8" i="66" s="1"/>
  <c r="AN8" i="66" s="1"/>
  <c r="AP8" i="66" s="1"/>
  <c r="BI8" i="66" s="1"/>
  <c r="R204" i="66"/>
  <c r="R121" i="66"/>
  <c r="R217" i="66"/>
  <c r="Q91" i="66"/>
  <c r="T91" i="66" s="1"/>
  <c r="BG91" i="66" s="1"/>
  <c r="X91" i="66" s="1"/>
  <c r="Y91" i="66" s="1"/>
  <c r="Q200" i="66"/>
  <c r="T200" i="66" s="1"/>
  <c r="BG200" i="66" s="1"/>
  <c r="X200" i="66" s="1"/>
  <c r="Y200" i="66" s="1"/>
  <c r="Q175" i="66"/>
  <c r="T175" i="66" s="1"/>
  <c r="BG175" i="66" s="1"/>
  <c r="R127" i="66"/>
  <c r="Q32" i="66"/>
  <c r="T32" i="66" s="1"/>
  <c r="BG32" i="66" s="1"/>
  <c r="Q45" i="66"/>
  <c r="T45" i="66" s="1"/>
  <c r="BG45" i="66" s="1"/>
  <c r="AN45" i="66" s="1"/>
  <c r="AN70" i="66"/>
  <c r="AP70" i="66" s="1"/>
  <c r="BI70" i="66" s="1"/>
  <c r="R49" i="66"/>
  <c r="Q89" i="66"/>
  <c r="T89" i="66" s="1"/>
  <c r="BG89" i="66" s="1"/>
  <c r="AN89" i="66" s="1"/>
  <c r="R70" i="66"/>
  <c r="R95" i="66"/>
  <c r="AP47" i="66"/>
  <c r="BI47" i="66" s="1"/>
  <c r="Q15" i="66"/>
  <c r="T15" i="66" s="1"/>
  <c r="BG15" i="66" s="1"/>
  <c r="AN15" i="66" s="1"/>
  <c r="AP15" i="66" s="1"/>
  <c r="BI15" i="66" s="1"/>
  <c r="R19" i="66"/>
  <c r="T19" i="66" s="1"/>
  <c r="BG19" i="66" s="1"/>
  <c r="R82" i="66"/>
  <c r="R115" i="66"/>
  <c r="Q139" i="66"/>
  <c r="T139" i="66" s="1"/>
  <c r="BG139" i="66" s="1"/>
  <c r="AN139" i="66" s="1"/>
  <c r="R131" i="66"/>
  <c r="AN194" i="66"/>
  <c r="AP194" i="66" s="1"/>
  <c r="BI194" i="66" s="1"/>
  <c r="Q225" i="66"/>
  <c r="T225" i="66" s="1"/>
  <c r="BG225" i="66" s="1"/>
  <c r="Q196" i="66"/>
  <c r="T196" i="66" s="1"/>
  <c r="BG196" i="66" s="1"/>
  <c r="R209" i="66"/>
  <c r="Q72" i="66"/>
  <c r="T72" i="66" s="1"/>
  <c r="BG72" i="66" s="1"/>
  <c r="X72" i="66" s="1"/>
  <c r="Y72" i="66" s="1"/>
  <c r="Q66" i="66"/>
  <c r="T66" i="66" s="1"/>
  <c r="BG66" i="66" s="1"/>
  <c r="X66" i="66" s="1"/>
  <c r="Y66" i="66" s="1"/>
  <c r="Q29" i="66"/>
  <c r="T29" i="66" s="1"/>
  <c r="BG29" i="66" s="1"/>
  <c r="R120" i="66"/>
  <c r="R62" i="66"/>
  <c r="Q143" i="66"/>
  <c r="T143" i="66" s="1"/>
  <c r="BG143" i="66" s="1"/>
  <c r="AN143" i="66" s="1"/>
  <c r="R156" i="66"/>
  <c r="R171" i="66"/>
  <c r="Q183" i="66"/>
  <c r="T183" i="66" s="1"/>
  <c r="BG183" i="66" s="1"/>
  <c r="Q122" i="66"/>
  <c r="T122" i="66" s="1"/>
  <c r="BG122" i="66" s="1"/>
  <c r="Q126" i="66"/>
  <c r="T126" i="66" s="1"/>
  <c r="BG126" i="66" s="1"/>
  <c r="AN204" i="66"/>
  <c r="X204" i="66"/>
  <c r="Y204" i="66" s="1"/>
  <c r="X50" i="66"/>
  <c r="Y50" i="66" s="1"/>
  <c r="AN50" i="66"/>
  <c r="AN220" i="66"/>
  <c r="X220" i="66"/>
  <c r="Y220" i="66" s="1"/>
  <c r="AN158" i="66"/>
  <c r="X158" i="66"/>
  <c r="Y158" i="66" s="1"/>
  <c r="X185" i="66"/>
  <c r="Y185" i="66" s="1"/>
  <c r="AN185" i="66"/>
  <c r="X65" i="66"/>
  <c r="Y65" i="66" s="1"/>
  <c r="AN65" i="66"/>
  <c r="X74" i="66"/>
  <c r="AN79" i="66"/>
  <c r="AP79" i="66" s="1"/>
  <c r="BI79" i="66" s="1"/>
  <c r="R220" i="66"/>
  <c r="Q64" i="66"/>
  <c r="T64" i="66" s="1"/>
  <c r="BG64" i="66" s="1"/>
  <c r="Q231" i="66"/>
  <c r="T231" i="66" s="1"/>
  <c r="BG231" i="66" s="1"/>
  <c r="Q42" i="66"/>
  <c r="T42" i="66" s="1"/>
  <c r="BG42" i="66" s="1"/>
  <c r="X42" i="66" s="1"/>
  <c r="Y42" i="66" s="1"/>
  <c r="Q174" i="66"/>
  <c r="T174" i="66" s="1"/>
  <c r="BG174" i="66" s="1"/>
  <c r="X174" i="66" s="1"/>
  <c r="Y174" i="66" s="1"/>
  <c r="Q68" i="66"/>
  <c r="T68" i="66" s="1"/>
  <c r="BG68" i="66" s="1"/>
  <c r="X68" i="66" s="1"/>
  <c r="Y68" i="66" s="1"/>
  <c r="R46" i="66"/>
  <c r="Q153" i="66"/>
  <c r="T153" i="66" s="1"/>
  <c r="BG153" i="66" s="1"/>
  <c r="R197" i="66"/>
  <c r="Q178" i="66"/>
  <c r="T178" i="66" s="1"/>
  <c r="BG178" i="66" s="1"/>
  <c r="X178" i="66" s="1"/>
  <c r="Y178" i="66" s="1"/>
  <c r="Q223" i="66"/>
  <c r="T223" i="66" s="1"/>
  <c r="BG223" i="66" s="1"/>
  <c r="Q221" i="66"/>
  <c r="T221" i="66" s="1"/>
  <c r="BG221" i="66" s="1"/>
  <c r="X221" i="66" s="1"/>
  <c r="Y221" i="66" s="1"/>
  <c r="R138" i="66"/>
  <c r="Q33" i="66"/>
  <c r="T33" i="66" s="1"/>
  <c r="R11" i="66"/>
  <c r="T11" i="66" s="1"/>
  <c r="BG11" i="66" s="1"/>
  <c r="AN101" i="66"/>
  <c r="AP101" i="66" s="1"/>
  <c r="BI101" i="66" s="1"/>
  <c r="AN165" i="66"/>
  <c r="AP165" i="66" s="1"/>
  <c r="BI165" i="66" s="1"/>
  <c r="Q189" i="66"/>
  <c r="T189" i="66" s="1"/>
  <c r="BG189" i="66" s="1"/>
  <c r="Q84" i="66"/>
  <c r="T84" i="66" s="1"/>
  <c r="BG84" i="66" s="1"/>
  <c r="AN84" i="66" s="1"/>
  <c r="Q227" i="66"/>
  <c r="T227" i="66" s="1"/>
  <c r="BG227" i="66" s="1"/>
  <c r="R110" i="66"/>
  <c r="R101" i="66"/>
  <c r="R36" i="66"/>
  <c r="T36" i="66" s="1"/>
  <c r="BG36" i="66" s="1"/>
  <c r="X113" i="66"/>
  <c r="R119" i="66"/>
  <c r="R148" i="66"/>
  <c r="Q169" i="66"/>
  <c r="T169" i="66" s="1"/>
  <c r="BG169" i="66" s="1"/>
  <c r="AN169" i="66" s="1"/>
  <c r="R50" i="66"/>
  <c r="Q154" i="66"/>
  <c r="T154" i="66" s="1"/>
  <c r="BG154" i="66" s="1"/>
  <c r="AN137" i="66"/>
  <c r="X137" i="66"/>
  <c r="Y137" i="66" s="1"/>
  <c r="Q107" i="66"/>
  <c r="T107" i="66" s="1"/>
  <c r="BG107" i="66" s="1"/>
  <c r="R107" i="66"/>
  <c r="Q60" i="66"/>
  <c r="T60" i="66" s="1"/>
  <c r="BG60" i="66" s="1"/>
  <c r="R60" i="66"/>
  <c r="AN116" i="66"/>
  <c r="X116" i="66"/>
  <c r="Y116" i="66" s="1"/>
  <c r="R165" i="66"/>
  <c r="X138" i="66"/>
  <c r="Y138" i="66" s="1"/>
  <c r="AN138" i="66"/>
  <c r="Q216" i="66"/>
  <c r="T216" i="66" s="1"/>
  <c r="BG216" i="66" s="1"/>
  <c r="X216" i="66" s="1"/>
  <c r="Y216" i="66" s="1"/>
  <c r="Q100" i="66"/>
  <c r="T100" i="66" s="1"/>
  <c r="BG100" i="66" s="1"/>
  <c r="R100" i="66"/>
  <c r="AN86" i="66"/>
  <c r="X86" i="66"/>
  <c r="Y86" i="66" s="1"/>
  <c r="Q69" i="66"/>
  <c r="T69" i="66" s="1"/>
  <c r="BG69" i="66" s="1"/>
  <c r="R69" i="66"/>
  <c r="Q48" i="66"/>
  <c r="T48" i="66" s="1"/>
  <c r="BG48" i="66" s="1"/>
  <c r="R48" i="66"/>
  <c r="Q39" i="66"/>
  <c r="T39" i="66" s="1"/>
  <c r="BG39" i="66" s="1"/>
  <c r="R39" i="66"/>
  <c r="R34" i="66"/>
  <c r="Q34" i="66"/>
  <c r="Q17" i="66"/>
  <c r="R17" i="66"/>
  <c r="R129" i="66"/>
  <c r="Q129" i="66"/>
  <c r="T129" i="66" s="1"/>
  <c r="BG129" i="66" s="1"/>
  <c r="R141" i="66"/>
  <c r="Q141" i="66"/>
  <c r="T141" i="66" s="1"/>
  <c r="BG141" i="66" s="1"/>
  <c r="R164" i="66"/>
  <c r="Q164" i="66"/>
  <c r="T164" i="66" s="1"/>
  <c r="BG164" i="66" s="1"/>
  <c r="X164" i="66" s="1"/>
  <c r="Y164" i="66" s="1"/>
  <c r="R177" i="66"/>
  <c r="Q177" i="66"/>
  <c r="T177" i="66" s="1"/>
  <c r="BG177" i="66" s="1"/>
  <c r="AN177" i="66" s="1"/>
  <c r="AN186" i="66"/>
  <c r="X186" i="66"/>
  <c r="Y186" i="66" s="1"/>
  <c r="R192" i="66"/>
  <c r="Q192" i="66"/>
  <c r="T192" i="66" s="1"/>
  <c r="BG192" i="66" s="1"/>
  <c r="AN192" i="66" s="1"/>
  <c r="AN219" i="66"/>
  <c r="X219" i="66"/>
  <c r="Y219" i="66" s="1"/>
  <c r="R9" i="66"/>
  <c r="Q9" i="66"/>
  <c r="X92" i="66"/>
  <c r="Y92" i="66" s="1"/>
  <c r="AN92" i="66"/>
  <c r="R130" i="66"/>
  <c r="Q130" i="66"/>
  <c r="T130" i="66" s="1"/>
  <c r="BG130" i="66" s="1"/>
  <c r="X130" i="66" s="1"/>
  <c r="Y130" i="66" s="1"/>
  <c r="AN207" i="66"/>
  <c r="X207" i="66"/>
  <c r="Y207" i="66" s="1"/>
  <c r="X193" i="66"/>
  <c r="AN71" i="66"/>
  <c r="AP71" i="66" s="1"/>
  <c r="BI71" i="66" s="1"/>
  <c r="AN145" i="66"/>
  <c r="X145" i="66"/>
  <c r="Y145" i="66" s="1"/>
  <c r="R109" i="66"/>
  <c r="Q109" i="66"/>
  <c r="T109" i="66" s="1"/>
  <c r="BG109" i="66" s="1"/>
  <c r="AN109" i="66" s="1"/>
  <c r="Q103" i="66"/>
  <c r="T103" i="66" s="1"/>
  <c r="BG103" i="66" s="1"/>
  <c r="R103" i="66"/>
  <c r="R54" i="66"/>
  <c r="Q54" i="66"/>
  <c r="T54" i="66" s="1"/>
  <c r="BG54" i="66" s="1"/>
  <c r="X54" i="66" s="1"/>
  <c r="Y54" i="66" s="1"/>
  <c r="Q58" i="66"/>
  <c r="T58" i="66" s="1"/>
  <c r="BG58" i="66" s="1"/>
  <c r="R58" i="66"/>
  <c r="R38" i="66"/>
  <c r="Q38" i="66"/>
  <c r="T38" i="66" s="1"/>
  <c r="BG38" i="66" s="1"/>
  <c r="Q128" i="66"/>
  <c r="T128" i="66" s="1"/>
  <c r="BG128" i="66" s="1"/>
  <c r="R128" i="66"/>
  <c r="R140" i="66"/>
  <c r="Q140" i="66"/>
  <c r="T140" i="66" s="1"/>
  <c r="BG140" i="66" s="1"/>
  <c r="X140" i="66" s="1"/>
  <c r="Y140" i="66" s="1"/>
  <c r="R162" i="66"/>
  <c r="Q162" i="66"/>
  <c r="T162" i="66" s="1"/>
  <c r="BG162" i="66" s="1"/>
  <c r="R20" i="66"/>
  <c r="Q20" i="66"/>
  <c r="R125" i="66"/>
  <c r="Q125" i="66"/>
  <c r="T125" i="66" s="1"/>
  <c r="BG125" i="66" s="1"/>
  <c r="AN125" i="66" s="1"/>
  <c r="R134" i="66"/>
  <c r="Q134" i="66"/>
  <c r="T134" i="66" s="1"/>
  <c r="BG134" i="66" s="1"/>
  <c r="AN134" i="66" s="1"/>
  <c r="AN209" i="66"/>
  <c r="X209" i="66"/>
  <c r="Y209" i="66" s="1"/>
  <c r="X214" i="66"/>
  <c r="Y214" i="66" s="1"/>
  <c r="AN214" i="66"/>
  <c r="AN44" i="66"/>
  <c r="AP44" i="66" s="1"/>
  <c r="BI44" i="66" s="1"/>
  <c r="AN152" i="66"/>
  <c r="AP152" i="66" s="1"/>
  <c r="BI152" i="66" s="1"/>
  <c r="X93" i="66"/>
  <c r="AN51" i="66"/>
  <c r="AP51" i="66" s="1"/>
  <c r="BI51" i="66" s="1"/>
  <c r="X53" i="66"/>
  <c r="R116" i="66"/>
  <c r="R87" i="66"/>
  <c r="Q87" i="66"/>
  <c r="T87" i="66" s="1"/>
  <c r="BG87" i="66" s="1"/>
  <c r="X87" i="66" s="1"/>
  <c r="Y87" i="66" s="1"/>
  <c r="R81" i="66"/>
  <c r="Q81" i="66"/>
  <c r="T81" i="66" s="1"/>
  <c r="BG81" i="66" s="1"/>
  <c r="AN81" i="66" s="1"/>
  <c r="R77" i="66"/>
  <c r="Q77" i="66"/>
  <c r="T77" i="66" s="1"/>
  <c r="BG77" i="66" s="1"/>
  <c r="Q35" i="66"/>
  <c r="R35" i="66"/>
  <c r="Q135" i="66"/>
  <c r="T135" i="66" s="1"/>
  <c r="BG135" i="66" s="1"/>
  <c r="R135" i="66"/>
  <c r="Q144" i="66"/>
  <c r="T144" i="66" s="1"/>
  <c r="BG144" i="66" s="1"/>
  <c r="R144" i="66"/>
  <c r="R155" i="66"/>
  <c r="Q155" i="66"/>
  <c r="T155" i="66" s="1"/>
  <c r="BG155" i="66" s="1"/>
  <c r="X155" i="66" s="1"/>
  <c r="Y155" i="66" s="1"/>
  <c r="Q166" i="66"/>
  <c r="T166" i="66" s="1"/>
  <c r="BG166" i="66" s="1"/>
  <c r="X166" i="66" s="1"/>
  <c r="Y166" i="66" s="1"/>
  <c r="R166" i="66"/>
  <c r="AN202" i="66"/>
  <c r="X202" i="66"/>
  <c r="Y202" i="66" s="1"/>
  <c r="F78" i="60"/>
  <c r="D78" i="60"/>
  <c r="G15" i="46"/>
  <c r="G16" i="46" s="1"/>
  <c r="P149" i="60"/>
  <c r="S149" i="60"/>
  <c r="C36" i="60"/>
  <c r="H36" i="60" s="1"/>
  <c r="I36" i="60" s="1"/>
  <c r="Q16" i="68"/>
  <c r="T16" i="68" s="1"/>
  <c r="BG16" i="68" s="1"/>
  <c r="AN16" i="68" s="1"/>
  <c r="T15" i="68"/>
  <c r="BG15" i="68" s="1"/>
  <c r="T7" i="68"/>
  <c r="BG7" i="68" s="1"/>
  <c r="T22" i="68"/>
  <c r="BG22" i="68" s="1"/>
  <c r="T13" i="68"/>
  <c r="BG13" i="68" s="1"/>
  <c r="Q12" i="68"/>
  <c r="T12" i="68" s="1"/>
  <c r="BG12" i="68" s="1"/>
  <c r="T23" i="68"/>
  <c r="BG23" i="68" s="1"/>
  <c r="T10" i="75"/>
  <c r="BG10" i="75" s="1"/>
  <c r="Q11" i="75"/>
  <c r="T11" i="75" s="1"/>
  <c r="BG11" i="75" s="1"/>
  <c r="AN9" i="75"/>
  <c r="AP9" i="75" s="1"/>
  <c r="BI9" i="75" s="1"/>
  <c r="Q7" i="75"/>
  <c r="T7" i="75" s="1"/>
  <c r="BG7" i="75" s="1"/>
  <c r="AN7" i="75" s="1"/>
  <c r="AP7" i="75" s="1"/>
  <c r="F14" i="60"/>
  <c r="E14" i="60"/>
  <c r="G14" i="60"/>
  <c r="T18" i="66"/>
  <c r="BG18" i="66" s="1"/>
  <c r="R21" i="66"/>
  <c r="T21" i="66" s="1"/>
  <c r="BG21" i="66" s="1"/>
  <c r="R24" i="66"/>
  <c r="T24" i="66" s="1"/>
  <c r="BG24" i="66" s="1"/>
  <c r="Q14" i="66"/>
  <c r="T14" i="66" s="1"/>
  <c r="BG14" i="66" s="1"/>
  <c r="R23" i="66"/>
  <c r="T23" i="66" s="1"/>
  <c r="BG23" i="66" s="1"/>
  <c r="R30" i="66"/>
  <c r="T30" i="66" s="1"/>
  <c r="BG30" i="66" s="1"/>
  <c r="AN15" i="65"/>
  <c r="Q11" i="65"/>
  <c r="T11" i="65" s="1"/>
  <c r="BG11" i="65" s="1"/>
  <c r="AN11" i="65" s="1"/>
  <c r="T5" i="65"/>
  <c r="BG5" i="65" s="1"/>
  <c r="AN5" i="65" s="1"/>
  <c r="X13" i="69"/>
  <c r="Y13" i="69" s="1"/>
  <c r="AN13" i="69"/>
  <c r="AN96" i="66"/>
  <c r="X96" i="66"/>
  <c r="Y96" i="66" s="1"/>
  <c r="AN163" i="66"/>
  <c r="X163" i="66"/>
  <c r="Y163" i="66" s="1"/>
  <c r="AN197" i="66"/>
  <c r="X197" i="66"/>
  <c r="Y197" i="66" s="1"/>
  <c r="AN217" i="66"/>
  <c r="X217" i="66"/>
  <c r="Y217" i="66" s="1"/>
  <c r="X226" i="66"/>
  <c r="Y226" i="66" s="1"/>
  <c r="AN226" i="66"/>
  <c r="X25" i="68"/>
  <c r="Y25" i="68" s="1"/>
  <c r="AN25" i="68"/>
  <c r="AP30" i="68"/>
  <c r="BI30" i="68" s="1"/>
  <c r="X69" i="69"/>
  <c r="Y69" i="69" s="1"/>
  <c r="AP69" i="69" s="1"/>
  <c r="BI69" i="69" s="1"/>
  <c r="AN56" i="69"/>
  <c r="AP56" i="69" s="1"/>
  <c r="BI56" i="69" s="1"/>
  <c r="X173" i="66"/>
  <c r="X27" i="69"/>
  <c r="Y27" i="69" s="1"/>
  <c r="AP27" i="69" s="1"/>
  <c r="BI27" i="69" s="1"/>
  <c r="X17" i="75"/>
  <c r="Y17" i="75" s="1"/>
  <c r="AP17" i="75" s="1"/>
  <c r="BI17" i="75" s="1"/>
  <c r="AN40" i="66"/>
  <c r="X46" i="66"/>
  <c r="Y46" i="66" s="1"/>
  <c r="AN46" i="66"/>
  <c r="X112" i="66"/>
  <c r="Y112" i="66" s="1"/>
  <c r="AN112" i="66"/>
  <c r="X19" i="75"/>
  <c r="Y19" i="75" s="1"/>
  <c r="AN19" i="75"/>
  <c r="AN39" i="75"/>
  <c r="X39" i="75"/>
  <c r="Y39" i="75" s="1"/>
  <c r="AN28" i="69"/>
  <c r="X28" i="69"/>
  <c r="Y28" i="69" s="1"/>
  <c r="AP28" i="69" s="1"/>
  <c r="BI28" i="69" s="1"/>
  <c r="AN8" i="69"/>
  <c r="X8" i="69"/>
  <c r="Y8" i="69" s="1"/>
  <c r="AP8" i="69" s="1"/>
  <c r="BI8" i="69" s="1"/>
  <c r="X20" i="69"/>
  <c r="Y20" i="69" s="1"/>
  <c r="AN20" i="69"/>
  <c r="X26" i="69"/>
  <c r="Y26" i="69" s="1"/>
  <c r="AN26" i="69"/>
  <c r="X58" i="69"/>
  <c r="Y58" i="69" s="1"/>
  <c r="AN58" i="69"/>
  <c r="AN75" i="69"/>
  <c r="X75" i="69"/>
  <c r="Y75" i="69" s="1"/>
  <c r="AP75" i="69" s="1"/>
  <c r="BI75" i="69" s="1"/>
  <c r="AN44" i="75"/>
  <c r="X44" i="75"/>
  <c r="Y44" i="75" s="1"/>
  <c r="AN82" i="75"/>
  <c r="X82" i="75"/>
  <c r="Y82" i="75" s="1"/>
  <c r="AN118" i="66"/>
  <c r="X118" i="66"/>
  <c r="Y118" i="66" s="1"/>
  <c r="X120" i="66"/>
  <c r="Y120" i="66" s="1"/>
  <c r="AN120" i="66"/>
  <c r="AN121" i="66"/>
  <c r="X121" i="66"/>
  <c r="Y121" i="66" s="1"/>
  <c r="AP63" i="68"/>
  <c r="BI63" i="68" s="1"/>
  <c r="Q12" i="65"/>
  <c r="T12" i="65" s="1"/>
  <c r="BG12" i="65" s="1"/>
  <c r="AN12" i="65" s="1"/>
  <c r="AP81" i="75"/>
  <c r="BI81" i="75" s="1"/>
  <c r="AN81" i="69"/>
  <c r="X81" i="69"/>
  <c r="Y81" i="69" s="1"/>
  <c r="AP81" i="69" s="1"/>
  <c r="BI81" i="69" s="1"/>
  <c r="AN46" i="75"/>
  <c r="X46" i="75"/>
  <c r="Y46" i="75" s="1"/>
  <c r="AN44" i="69"/>
  <c r="AP45" i="69"/>
  <c r="BI45" i="69" s="1"/>
  <c r="AN72" i="75"/>
  <c r="X72" i="75"/>
  <c r="Y72" i="75" s="1"/>
  <c r="X57" i="66"/>
  <c r="Y57" i="66" s="1"/>
  <c r="AN57" i="66"/>
  <c r="X117" i="66"/>
  <c r="Y117" i="66" s="1"/>
  <c r="AN117" i="66"/>
  <c r="D6" i="64"/>
  <c r="AP15" i="69"/>
  <c r="BI15" i="69" s="1"/>
  <c r="AP35" i="69"/>
  <c r="BI35" i="69" s="1"/>
  <c r="AP91" i="69"/>
  <c r="BI91" i="69" s="1"/>
  <c r="AP43" i="69"/>
  <c r="BI43" i="69" s="1"/>
  <c r="O26" i="33"/>
  <c r="B113" i="60"/>
  <c r="F113" i="60" s="1"/>
  <c r="P23" i="50"/>
  <c r="T23" i="50" s="1"/>
  <c r="B121" i="60"/>
  <c r="C121" i="60" s="1"/>
  <c r="H121" i="60" s="1"/>
  <c r="I121" i="60" s="1"/>
  <c r="O25" i="33"/>
  <c r="E186" i="60"/>
  <c r="D206" i="60"/>
  <c r="C225" i="60"/>
  <c r="H225" i="60" s="1"/>
  <c r="G225" i="60"/>
  <c r="G241" i="60" s="1"/>
  <c r="G242" i="60" s="1"/>
  <c r="E225" i="60"/>
  <c r="E241" i="60" s="1"/>
  <c r="E242" i="60" s="1"/>
  <c r="D225" i="60"/>
  <c r="D241" i="60" s="1"/>
  <c r="D242" i="60" s="1"/>
  <c r="B221" i="60"/>
  <c r="C221" i="60" s="1"/>
  <c r="C220" i="60" s="1"/>
  <c r="H220" i="60" s="1"/>
  <c r="I220" i="60" s="1"/>
  <c r="L28" i="52"/>
  <c r="D17" i="14"/>
  <c r="D20" i="14" s="1"/>
  <c r="X26" i="68"/>
  <c r="Y26" i="68" s="1"/>
  <c r="AN26" i="68"/>
  <c r="AN18" i="68"/>
  <c r="X62" i="69"/>
  <c r="Y62" i="69" s="1"/>
  <c r="AN62" i="69"/>
  <c r="AN10" i="68"/>
  <c r="X64" i="68"/>
  <c r="Y64" i="68" s="1"/>
  <c r="AN64" i="68"/>
  <c r="AN172" i="66"/>
  <c r="X172" i="66"/>
  <c r="Y172" i="66" s="1"/>
  <c r="X97" i="75"/>
  <c r="Y97" i="75" s="1"/>
  <c r="AN97" i="75"/>
  <c r="AN47" i="69"/>
  <c r="X47" i="69"/>
  <c r="Y47" i="69" s="1"/>
  <c r="AN34" i="69"/>
  <c r="X34" i="69"/>
  <c r="Y34" i="69" s="1"/>
  <c r="X29" i="68"/>
  <c r="Y29" i="68" s="1"/>
  <c r="AP29" i="68" s="1"/>
  <c r="BI29" i="68" s="1"/>
  <c r="AP66" i="68"/>
  <c r="BI66" i="68" s="1"/>
  <c r="X99" i="69"/>
  <c r="Y99" i="69" s="1"/>
  <c r="AN99" i="69"/>
  <c r="AP99" i="69" s="1"/>
  <c r="BI99" i="69" s="1"/>
  <c r="AP38" i="68"/>
  <c r="BI38" i="68" s="1"/>
  <c r="AP14" i="69"/>
  <c r="BI14" i="69" s="1"/>
  <c r="X18" i="69"/>
  <c r="Y18" i="69" s="1"/>
  <c r="AN97" i="69"/>
  <c r="X97" i="69"/>
  <c r="Y97" i="69" s="1"/>
  <c r="AP97" i="69" s="1"/>
  <c r="BI97" i="69" s="1"/>
  <c r="D13" i="60"/>
  <c r="D219" i="60"/>
  <c r="D65" i="60"/>
  <c r="I160" i="60"/>
  <c r="H160" i="60" s="1"/>
  <c r="D30" i="60"/>
  <c r="D60" i="60"/>
  <c r="D28" i="60"/>
  <c r="D27" i="60" s="1"/>
  <c r="D32" i="60"/>
  <c r="D132" i="60"/>
  <c r="X156" i="66"/>
  <c r="Y156" i="66" s="1"/>
  <c r="AN156" i="66"/>
  <c r="AP52" i="69"/>
  <c r="BI52" i="69" s="1"/>
  <c r="AP30" i="69"/>
  <c r="BI30" i="69" s="1"/>
  <c r="AP89" i="69"/>
  <c r="BI89" i="69" s="1"/>
  <c r="B107" i="60"/>
  <c r="P10" i="50"/>
  <c r="T10" i="50" s="1"/>
  <c r="X110" i="66"/>
  <c r="Y110" i="66" s="1"/>
  <c r="AN110" i="66"/>
  <c r="X23" i="75"/>
  <c r="Y23" i="75" s="1"/>
  <c r="AN23" i="75"/>
  <c r="N57" i="78"/>
  <c r="N32" i="78"/>
  <c r="N31" i="78"/>
  <c r="X29" i="75"/>
  <c r="Y29" i="75" s="1"/>
  <c r="AP29" i="75" s="1"/>
  <c r="BI29" i="75" s="1"/>
  <c r="G59" i="60"/>
  <c r="B11" i="64"/>
  <c r="BI5" i="65"/>
  <c r="F6" i="64"/>
  <c r="O149" i="60"/>
  <c r="N149" i="60" s="1"/>
  <c r="F149" i="60"/>
  <c r="R149" i="60"/>
  <c r="Q149" i="60" s="1"/>
  <c r="X63" i="69"/>
  <c r="Y63" i="69" s="1"/>
  <c r="AN63" i="69"/>
  <c r="AP45" i="68"/>
  <c r="BI45" i="68" s="1"/>
  <c r="X80" i="69"/>
  <c r="Y80" i="69" s="1"/>
  <c r="AN80" i="69"/>
  <c r="G24" i="60"/>
  <c r="G71" i="60"/>
  <c r="G134" i="60"/>
  <c r="G133" i="60" s="1"/>
  <c r="G129" i="60"/>
  <c r="R150" i="60"/>
  <c r="R154" i="60" s="1"/>
  <c r="G208" i="60"/>
  <c r="G39" i="60"/>
  <c r="G38" i="60" s="1"/>
  <c r="R162" i="60"/>
  <c r="Q162" i="60" s="1"/>
  <c r="G197" i="60"/>
  <c r="G211" i="60"/>
  <c r="G25" i="60"/>
  <c r="G60" i="60"/>
  <c r="G212" i="60"/>
  <c r="G29" i="60"/>
  <c r="G23" i="60"/>
  <c r="G52" i="60"/>
  <c r="R152" i="60"/>
  <c r="R161" i="60"/>
  <c r="Q161" i="60" s="1"/>
  <c r="G61" i="60"/>
  <c r="G222" i="60"/>
  <c r="G229" i="60"/>
  <c r="G200" i="60"/>
  <c r="G62" i="60"/>
  <c r="G214" i="60"/>
  <c r="G28" i="60"/>
  <c r="G27" i="60" s="1"/>
  <c r="G202" i="60"/>
  <c r="G70" i="60"/>
  <c r="G106" i="60"/>
  <c r="G36" i="60"/>
  <c r="C32" i="60"/>
  <c r="H32" i="60" s="1"/>
  <c r="I32" i="60" s="1"/>
  <c r="C208" i="60"/>
  <c r="H208" i="60" s="1"/>
  <c r="I208" i="60" s="1"/>
  <c r="C213" i="60"/>
  <c r="H213" i="60" s="1"/>
  <c r="I213" i="60" s="1"/>
  <c r="C210" i="60"/>
  <c r="F152" i="60"/>
  <c r="C229" i="60"/>
  <c r="H229" i="60" s="1"/>
  <c r="I229" i="60" s="1"/>
  <c r="C130" i="60"/>
  <c r="H130" i="60" s="1"/>
  <c r="I130" i="60" s="1"/>
  <c r="C21" i="60"/>
  <c r="H21" i="60" s="1"/>
  <c r="I21" i="60" s="1"/>
  <c r="G162" i="60"/>
  <c r="V162" i="60" s="1"/>
  <c r="Y162" i="60" s="1"/>
  <c r="C135" i="60"/>
  <c r="H135" i="60" s="1"/>
  <c r="I135" i="60" s="1"/>
  <c r="C106" i="60"/>
  <c r="H106" i="60" s="1"/>
  <c r="I106" i="60" s="1"/>
  <c r="C202" i="60"/>
  <c r="H202" i="60" s="1"/>
  <c r="I202" i="60" s="1"/>
  <c r="C25" i="60"/>
  <c r="H25" i="60" s="1"/>
  <c r="I25" i="60" s="1"/>
  <c r="C116" i="60"/>
  <c r="H116" i="60" s="1"/>
  <c r="I116" i="60" s="1"/>
  <c r="C129" i="60"/>
  <c r="H129" i="60" s="1"/>
  <c r="I129" i="60" s="1"/>
  <c r="C76" i="60"/>
  <c r="H76" i="60" s="1"/>
  <c r="I76" i="60" s="1"/>
  <c r="C29" i="60"/>
  <c r="H29" i="60" s="1"/>
  <c r="I29" i="60" s="1"/>
  <c r="AP208" i="66"/>
  <c r="BI208" i="66" s="1"/>
  <c r="AP52" i="68"/>
  <c r="BI52" i="68" s="1"/>
  <c r="L58" i="55"/>
  <c r="F76" i="60"/>
  <c r="F46" i="60"/>
  <c r="F208" i="60"/>
  <c r="F116" i="60"/>
  <c r="O153" i="60"/>
  <c r="N153" i="60" s="1"/>
  <c r="F131" i="60"/>
  <c r="H14" i="19"/>
  <c r="D23" i="19"/>
  <c r="AP25" i="68"/>
  <c r="BI25" i="68" s="1"/>
  <c r="F106" i="60"/>
  <c r="J8" i="53"/>
  <c r="L25" i="55"/>
  <c r="R67" i="75"/>
  <c r="Q67" i="75"/>
  <c r="T67" i="75" s="1"/>
  <c r="BG67" i="75" s="1"/>
  <c r="C159" i="60"/>
  <c r="L159" i="60" s="1"/>
  <c r="Q36" i="69"/>
  <c r="T36" i="69" s="1"/>
  <c r="BG36" i="69" s="1"/>
  <c r="R33" i="75"/>
  <c r="Q33" i="75"/>
  <c r="T33" i="75" s="1"/>
  <c r="BG33" i="75" s="1"/>
  <c r="R79" i="75"/>
  <c r="Q79" i="75"/>
  <c r="T79" i="75" s="1"/>
  <c r="BG79" i="75" s="1"/>
  <c r="R84" i="75"/>
  <c r="Q84" i="75"/>
  <c r="T84" i="75" s="1"/>
  <c r="BG84" i="75" s="1"/>
  <c r="O9" i="23"/>
  <c r="H6" i="17"/>
  <c r="I6" i="17" s="1"/>
  <c r="Q12" i="69"/>
  <c r="T12" i="69" s="1"/>
  <c r="BG12" i="69" s="1"/>
  <c r="Q88" i="75"/>
  <c r="T88" i="75" s="1"/>
  <c r="BG88" i="75" s="1"/>
  <c r="Q75" i="75"/>
  <c r="T75" i="75" s="1"/>
  <c r="BG75" i="75" s="1"/>
  <c r="Q73" i="75"/>
  <c r="T73" i="75" s="1"/>
  <c r="BG73" i="75" s="1"/>
  <c r="R73" i="75"/>
  <c r="Q13" i="66"/>
  <c r="R13" i="66"/>
  <c r="I10" i="17"/>
  <c r="Q100" i="69"/>
  <c r="T100" i="69" s="1"/>
  <c r="BG100" i="69" s="1"/>
  <c r="Q90" i="69"/>
  <c r="T90" i="69" s="1"/>
  <c r="BG90" i="69" s="1"/>
  <c r="Q84" i="69"/>
  <c r="T84" i="69" s="1"/>
  <c r="BG84" i="69" s="1"/>
  <c r="R22" i="69"/>
  <c r="R57" i="69"/>
  <c r="R21" i="75"/>
  <c r="Q87" i="75"/>
  <c r="T87" i="75" s="1"/>
  <c r="BG87" i="75" s="1"/>
  <c r="F13" i="72"/>
  <c r="Q28" i="68"/>
  <c r="T28" i="68" s="1"/>
  <c r="BG28" i="68" s="1"/>
  <c r="Q42" i="68"/>
  <c r="T42" i="68" s="1"/>
  <c r="BG42" i="68" s="1"/>
  <c r="Q34" i="68"/>
  <c r="T34" i="68" s="1"/>
  <c r="BG34" i="68" s="1"/>
  <c r="J9" i="53"/>
  <c r="AA19" i="78"/>
  <c r="P4" i="81"/>
  <c r="L23" i="81" s="1"/>
  <c r="N42" i="78"/>
  <c r="N44" i="78"/>
  <c r="AA21" i="78"/>
  <c r="N19" i="78"/>
  <c r="N14" i="78"/>
  <c r="N54" i="78"/>
  <c r="AA14" i="78"/>
  <c r="N41" i="78"/>
  <c r="N21" i="78"/>
  <c r="N55" i="78"/>
  <c r="N17" i="78"/>
  <c r="N22" i="78"/>
  <c r="N12" i="78"/>
  <c r="N60" i="78"/>
  <c r="AA9" i="78"/>
  <c r="N11" i="78"/>
  <c r="N29" i="78"/>
  <c r="AA16" i="78"/>
  <c r="AA17" i="78"/>
  <c r="AA12" i="78"/>
  <c r="AA20" i="78"/>
  <c r="N27" i="78"/>
  <c r="N30" i="78"/>
  <c r="N18" i="78"/>
  <c r="AN74" i="69"/>
  <c r="X74" i="69"/>
  <c r="Y74" i="69" s="1"/>
  <c r="AN71" i="69"/>
  <c r="X71" i="69"/>
  <c r="Y71" i="69" s="1"/>
  <c r="AN20" i="68"/>
  <c r="X50" i="68"/>
  <c r="Y50" i="68" s="1"/>
  <c r="AN50" i="68"/>
  <c r="AN99" i="75"/>
  <c r="AN49" i="68"/>
  <c r="X49" i="68"/>
  <c r="Y49" i="68" s="1"/>
  <c r="X56" i="68"/>
  <c r="Y56" i="68" s="1"/>
  <c r="AN56" i="68"/>
  <c r="AN76" i="75"/>
  <c r="AP76" i="75" s="1"/>
  <c r="BI76" i="75" s="1"/>
  <c r="AN41" i="69"/>
  <c r="X41" i="69"/>
  <c r="Y41" i="69" s="1"/>
  <c r="X46" i="68"/>
  <c r="Y46" i="68" s="1"/>
  <c r="AP46" i="68" s="1"/>
  <c r="BI46" i="68" s="1"/>
  <c r="AA15" i="78"/>
  <c r="N49" i="78"/>
  <c r="N47" i="78" s="1"/>
  <c r="N26" i="78"/>
  <c r="N38" i="78"/>
  <c r="N51" i="78"/>
  <c r="N46" i="78"/>
  <c r="N61" i="78"/>
  <c r="N23" i="78"/>
  <c r="P4" i="80"/>
  <c r="N16" i="78"/>
  <c r="N34" i="78"/>
  <c r="N58" i="78"/>
  <c r="AA18" i="78"/>
  <c r="N37" i="78"/>
  <c r="N20" i="78"/>
  <c r="N33" i="78"/>
  <c r="C50" i="60"/>
  <c r="E50" i="60"/>
  <c r="E49" i="60" s="1"/>
  <c r="X55" i="68"/>
  <c r="Y55" i="68" s="1"/>
  <c r="AN55" i="68"/>
  <c r="BG5" i="68"/>
  <c r="X60" i="68"/>
  <c r="Y60" i="68" s="1"/>
  <c r="AN60" i="68"/>
  <c r="AN33" i="68"/>
  <c r="X33" i="68"/>
  <c r="Y33" i="68" s="1"/>
  <c r="AP13" i="69"/>
  <c r="BI13" i="69" s="1"/>
  <c r="C59" i="60"/>
  <c r="H59" i="60" s="1"/>
  <c r="I59" i="60" s="1"/>
  <c r="X58" i="68"/>
  <c r="Y58" i="68" s="1"/>
  <c r="AP58" i="68" s="1"/>
  <c r="BI58" i="68" s="1"/>
  <c r="X47" i="68"/>
  <c r="Y47" i="68" s="1"/>
  <c r="AN47" i="68"/>
  <c r="E59" i="60"/>
  <c r="O154" i="60"/>
  <c r="N150" i="60"/>
  <c r="AN8" i="76"/>
  <c r="X8" i="76"/>
  <c r="Y8" i="76" s="1"/>
  <c r="AN15" i="75"/>
  <c r="X15" i="75"/>
  <c r="Y15" i="75" s="1"/>
  <c r="AP32" i="68"/>
  <c r="BI32" i="68" s="1"/>
  <c r="X61" i="69"/>
  <c r="Y61" i="69" s="1"/>
  <c r="AN61" i="69"/>
  <c r="X93" i="69"/>
  <c r="Y93" i="69" s="1"/>
  <c r="AP93" i="69" s="1"/>
  <c r="BI93" i="69" s="1"/>
  <c r="AP32" i="69"/>
  <c r="BI32" i="69" s="1"/>
  <c r="G78" i="60"/>
  <c r="E78" i="60"/>
  <c r="C78" i="60"/>
  <c r="H78" i="60" s="1"/>
  <c r="I78" i="60" s="1"/>
  <c r="BG5" i="76"/>
  <c r="AN43" i="66"/>
  <c r="AP43" i="66" s="1"/>
  <c r="BI43" i="66" s="1"/>
  <c r="AN95" i="69"/>
  <c r="X95" i="69"/>
  <c r="Y95" i="69" s="1"/>
  <c r="X78" i="66"/>
  <c r="Y78" i="66" s="1"/>
  <c r="AN148" i="66"/>
  <c r="X148" i="66"/>
  <c r="Y148" i="66" s="1"/>
  <c r="AN24" i="75"/>
  <c r="K150" i="60"/>
  <c r="L154" i="60"/>
  <c r="H210" i="60"/>
  <c r="I210" i="60" s="1"/>
  <c r="C209" i="60"/>
  <c r="D82" i="17"/>
  <c r="C85" i="17"/>
  <c r="K13" i="17"/>
  <c r="D26" i="21"/>
  <c r="D24" i="21"/>
  <c r="D25" i="21" s="1"/>
  <c r="H28" i="60"/>
  <c r="I28" i="60" s="1"/>
  <c r="C27" i="60"/>
  <c r="H27" i="60" s="1"/>
  <c r="I27" i="60" s="1"/>
  <c r="E68" i="60"/>
  <c r="E35" i="60"/>
  <c r="E70" i="60"/>
  <c r="E19" i="60"/>
  <c r="E80" i="60"/>
  <c r="E198" i="60"/>
  <c r="E214" i="60"/>
  <c r="E208" i="60"/>
  <c r="L162" i="60"/>
  <c r="K162" i="60" s="1"/>
  <c r="E39" i="60"/>
  <c r="E38" i="60" s="1"/>
  <c r="E18" i="60"/>
  <c r="E74" i="60"/>
  <c r="E202" i="60"/>
  <c r="L152" i="60"/>
  <c r="E32" i="60"/>
  <c r="E129" i="60"/>
  <c r="E52" i="60"/>
  <c r="E21" i="60"/>
  <c r="E71" i="60"/>
  <c r="E36" i="60"/>
  <c r="E29" i="60"/>
  <c r="E219" i="60"/>
  <c r="E13" i="60"/>
  <c r="AN35" i="75"/>
  <c r="AP35" i="75" s="1"/>
  <c r="BI35" i="75" s="1"/>
  <c r="E46" i="60"/>
  <c r="E134" i="60"/>
  <c r="E133" i="60" s="1"/>
  <c r="L160" i="60"/>
  <c r="K160" i="60" s="1"/>
  <c r="E130" i="60"/>
  <c r="X19" i="69"/>
  <c r="Y19" i="69" s="1"/>
  <c r="AP19" i="69" s="1"/>
  <c r="BI19" i="69" s="1"/>
  <c r="E62" i="60"/>
  <c r="C228" i="60"/>
  <c r="C68" i="60"/>
  <c r="H68" i="60" s="1"/>
  <c r="I68" i="60" s="1"/>
  <c r="C131" i="60"/>
  <c r="H131" i="60" s="1"/>
  <c r="I131" i="60" s="1"/>
  <c r="C23" i="60"/>
  <c r="H23" i="60" s="1"/>
  <c r="I23" i="60" s="1"/>
  <c r="C65" i="60"/>
  <c r="H65" i="60" s="1"/>
  <c r="I65" i="60" s="1"/>
  <c r="C128" i="60"/>
  <c r="C34" i="60"/>
  <c r="H34" i="60" s="1"/>
  <c r="I34" i="60" s="1"/>
  <c r="C24" i="60"/>
  <c r="H24" i="60" s="1"/>
  <c r="I24" i="60" s="1"/>
  <c r="F153" i="60"/>
  <c r="F150" i="60"/>
  <c r="C80" i="60"/>
  <c r="H80" i="60" s="1"/>
  <c r="I80" i="60" s="1"/>
  <c r="C200" i="60"/>
  <c r="H200" i="60" s="1"/>
  <c r="I200" i="60" s="1"/>
  <c r="G160" i="60"/>
  <c r="V160" i="60" s="1"/>
  <c r="Y160" i="60" s="1"/>
  <c r="C30" i="60"/>
  <c r="H30" i="60" s="1"/>
  <c r="I30" i="60" s="1"/>
  <c r="C75" i="60"/>
  <c r="H75" i="60" s="1"/>
  <c r="I75" i="60" s="1"/>
  <c r="C199" i="60"/>
  <c r="H199" i="60" s="1"/>
  <c r="I199" i="60" s="1"/>
  <c r="C214" i="60"/>
  <c r="H214" i="60" s="1"/>
  <c r="I214" i="60" s="1"/>
  <c r="F162" i="60"/>
  <c r="C219" i="60"/>
  <c r="H219" i="60" s="1"/>
  <c r="I219" i="60" s="1"/>
  <c r="C52" i="60"/>
  <c r="H52" i="60" s="1"/>
  <c r="I52" i="60" s="1"/>
  <c r="G161" i="60"/>
  <c r="V161" i="60" s="1"/>
  <c r="Y161" i="60" s="1"/>
  <c r="C71" i="60"/>
  <c r="H71" i="60" s="1"/>
  <c r="I71" i="60" s="1"/>
  <c r="G149" i="60"/>
  <c r="C74" i="60"/>
  <c r="H74" i="60" s="1"/>
  <c r="I74" i="60" s="1"/>
  <c r="I7" i="17"/>
  <c r="L161" i="60"/>
  <c r="K161" i="60" s="1"/>
  <c r="L149" i="60"/>
  <c r="F34" i="60"/>
  <c r="F199" i="60"/>
  <c r="O152" i="60"/>
  <c r="F228" i="60"/>
  <c r="F230" i="60" s="1"/>
  <c r="F18" i="60"/>
  <c r="F44" i="60"/>
  <c r="F222" i="60"/>
  <c r="F74" i="60"/>
  <c r="F60" i="60"/>
  <c r="F13" i="60"/>
  <c r="F216" i="60"/>
  <c r="F211" i="60"/>
  <c r="F129" i="60"/>
  <c r="F134" i="60"/>
  <c r="F133" i="60" s="1"/>
  <c r="F31" i="60"/>
  <c r="F45" i="60"/>
  <c r="F80" i="60"/>
  <c r="F32" i="60"/>
  <c r="F62" i="60"/>
  <c r="F22" i="60"/>
  <c r="F202" i="60"/>
  <c r="D6" i="19"/>
  <c r="H3" i="19"/>
  <c r="G77" i="60"/>
  <c r="G20" i="60"/>
  <c r="R160" i="60"/>
  <c r="Q160" i="60" s="1"/>
  <c r="G76" i="60"/>
  <c r="G132" i="60"/>
  <c r="G198" i="60"/>
  <c r="G130" i="60"/>
  <c r="G35" i="60"/>
  <c r="S161" i="60"/>
  <c r="G74" i="60"/>
  <c r="AP90" i="75"/>
  <c r="BI90" i="75" s="1"/>
  <c r="Q6" i="69"/>
  <c r="T6" i="69" s="1"/>
  <c r="BG6" i="69" s="1"/>
  <c r="R6" i="69"/>
  <c r="Q48" i="69"/>
  <c r="T48" i="69" s="1"/>
  <c r="BG48" i="69" s="1"/>
  <c r="R8" i="69"/>
  <c r="R49" i="69"/>
  <c r="R78" i="75"/>
  <c r="Q78" i="75"/>
  <c r="T78" i="75" s="1"/>
  <c r="BG78" i="75" s="1"/>
  <c r="D5" i="17"/>
  <c r="Q98" i="69"/>
  <c r="T98" i="69" s="1"/>
  <c r="BG98" i="69" s="1"/>
  <c r="R73" i="69"/>
  <c r="Q50" i="75"/>
  <c r="T50" i="75" s="1"/>
  <c r="BG50" i="75" s="1"/>
  <c r="R94" i="75"/>
  <c r="Q94" i="75"/>
  <c r="T94" i="75" s="1"/>
  <c r="BG94" i="75" s="1"/>
  <c r="Q76" i="69"/>
  <c r="T76" i="69" s="1"/>
  <c r="BG76" i="69" s="1"/>
  <c r="Q18" i="75"/>
  <c r="T18" i="75" s="1"/>
  <c r="BG18" i="75" s="1"/>
  <c r="R18" i="75"/>
  <c r="R77" i="75"/>
  <c r="Q77" i="75"/>
  <c r="T77" i="75" s="1"/>
  <c r="BG77" i="75" s="1"/>
  <c r="R86" i="75"/>
  <c r="Q86" i="75"/>
  <c r="T86" i="75" s="1"/>
  <c r="BG86" i="75" s="1"/>
  <c r="R91" i="75"/>
  <c r="Q91" i="75"/>
  <c r="T91" i="75" s="1"/>
  <c r="BG91" i="75" s="1"/>
  <c r="Q44" i="68"/>
  <c r="T44" i="68" s="1"/>
  <c r="BG44" i="68" s="1"/>
  <c r="R44" i="68"/>
  <c r="Q83" i="75"/>
  <c r="T83" i="75" s="1"/>
  <c r="BG83" i="75" s="1"/>
  <c r="R85" i="75"/>
  <c r="Q85" i="75"/>
  <c r="T85" i="75" s="1"/>
  <c r="BG85" i="75" s="1"/>
  <c r="AP57" i="68"/>
  <c r="BI57" i="68" s="1"/>
  <c r="R93" i="75"/>
  <c r="Q93" i="75"/>
  <c r="T93" i="75" s="1"/>
  <c r="BG93" i="75" s="1"/>
  <c r="R8" i="68"/>
  <c r="Q8" i="68"/>
  <c r="Q14" i="68"/>
  <c r="T14" i="68" s="1"/>
  <c r="BG14" i="68" s="1"/>
  <c r="Q11" i="68"/>
  <c r="T11" i="68" s="1"/>
  <c r="BG11" i="68" s="1"/>
  <c r="Q95" i="75"/>
  <c r="T95" i="75" s="1"/>
  <c r="BG95" i="75" s="1"/>
  <c r="R21" i="68"/>
  <c r="T21" i="68" s="1"/>
  <c r="BG21" i="68" s="1"/>
  <c r="R30" i="68"/>
  <c r="AA13" i="57" l="1"/>
  <c r="C43" i="60"/>
  <c r="C44" i="60"/>
  <c r="H44" i="60" s="1"/>
  <c r="I44" i="60" s="1"/>
  <c r="C195" i="60"/>
  <c r="H195" i="60" s="1"/>
  <c r="I195" i="60" s="1"/>
  <c r="D186" i="60"/>
  <c r="E195" i="60"/>
  <c r="O9" i="74"/>
  <c r="G43" i="60"/>
  <c r="G42" i="60" s="1"/>
  <c r="G41" i="60" s="1"/>
  <c r="O19" i="74"/>
  <c r="F186" i="60"/>
  <c r="F225" i="60"/>
  <c r="F241" i="60" s="1"/>
  <c r="F242" i="60" s="1"/>
  <c r="Q46" i="74"/>
  <c r="Q54" i="74" s="1"/>
  <c r="Q56" i="74" s="1"/>
  <c r="O28" i="74"/>
  <c r="L14" i="53"/>
  <c r="L22" i="53" s="1"/>
  <c r="L23" i="53" s="1"/>
  <c r="AA61" i="57"/>
  <c r="F159" i="60"/>
  <c r="G195" i="60"/>
  <c r="G48" i="60"/>
  <c r="F120" i="60"/>
  <c r="I58" i="60"/>
  <c r="C186" i="60"/>
  <c r="H186" i="60" s="1"/>
  <c r="I186" i="60" s="1"/>
  <c r="E58" i="60"/>
  <c r="N36" i="57"/>
  <c r="AN88" i="69"/>
  <c r="X88" i="69"/>
  <c r="Y88" i="69" s="1"/>
  <c r="AP88" i="69" s="1"/>
  <c r="BI88" i="69" s="1"/>
  <c r="AN62" i="75"/>
  <c r="X62" i="75"/>
  <c r="Y62" i="75" s="1"/>
  <c r="AP62" i="75" s="1"/>
  <c r="BI62" i="75" s="1"/>
  <c r="L9" i="52"/>
  <c r="I162" i="60"/>
  <c r="H162" i="60" s="1"/>
  <c r="D52" i="60"/>
  <c r="S50" i="33"/>
  <c r="F16" i="60"/>
  <c r="D33" i="60"/>
  <c r="M10" i="53"/>
  <c r="J10" i="53" s="1"/>
  <c r="C120" i="60"/>
  <c r="H120" i="60" s="1"/>
  <c r="I120" i="60" s="1"/>
  <c r="X38" i="75"/>
  <c r="Y38" i="75" s="1"/>
  <c r="AN38" i="75"/>
  <c r="C48" i="60"/>
  <c r="H48" i="60" s="1"/>
  <c r="I48" i="60" s="1"/>
  <c r="D70" i="60"/>
  <c r="D213" i="60"/>
  <c r="B72" i="60"/>
  <c r="I72" i="60" s="1"/>
  <c r="AN69" i="75"/>
  <c r="AP69" i="75" s="1"/>
  <c r="BI69" i="75" s="1"/>
  <c r="G57" i="60"/>
  <c r="AP64" i="69"/>
  <c r="BI64" i="69" s="1"/>
  <c r="D197" i="60"/>
  <c r="D20" i="60"/>
  <c r="AN87" i="69"/>
  <c r="X87" i="69"/>
  <c r="Y87" i="69" s="1"/>
  <c r="AP87" i="69" s="1"/>
  <c r="BI87" i="69" s="1"/>
  <c r="AN6" i="76"/>
  <c r="X6" i="76"/>
  <c r="Y6" i="76" s="1"/>
  <c r="AP6" i="76" s="1"/>
  <c r="BI6" i="76" s="1"/>
  <c r="AN59" i="68"/>
  <c r="AP59" i="68" s="1"/>
  <c r="BI59" i="68" s="1"/>
  <c r="G73" i="60"/>
  <c r="G72" i="60" s="1"/>
  <c r="D50" i="60"/>
  <c r="D49" i="60" s="1"/>
  <c r="D76" i="60"/>
  <c r="D57" i="60"/>
  <c r="D216" i="60"/>
  <c r="J162" i="60"/>
  <c r="D106" i="60"/>
  <c r="B63" i="60"/>
  <c r="C63" i="60" s="1"/>
  <c r="H63" i="60" s="1"/>
  <c r="I63" i="60" s="1"/>
  <c r="X65" i="69"/>
  <c r="Y65" i="69" s="1"/>
  <c r="AP65" i="69" s="1"/>
  <c r="BI65" i="69" s="1"/>
  <c r="D75" i="60"/>
  <c r="D131" i="60"/>
  <c r="D77" i="60"/>
  <c r="I149" i="60"/>
  <c r="H149" i="60" s="1"/>
  <c r="F56" i="60"/>
  <c r="E73" i="60"/>
  <c r="E72" i="60" s="1"/>
  <c r="R10" i="23"/>
  <c r="R12" i="23"/>
  <c r="D135" i="60"/>
  <c r="D34" i="60"/>
  <c r="I150" i="60"/>
  <c r="AN230" i="66"/>
  <c r="AP230" i="66" s="1"/>
  <c r="BI230" i="66" s="1"/>
  <c r="D195" i="60"/>
  <c r="F206" i="60"/>
  <c r="E206" i="60"/>
  <c r="C206" i="60"/>
  <c r="H206" i="60" s="1"/>
  <c r="I206" i="60" s="1"/>
  <c r="AP46" i="75"/>
  <c r="BI46" i="75" s="1"/>
  <c r="G16" i="60"/>
  <c r="U161" i="60"/>
  <c r="X161" i="60" s="1"/>
  <c r="D48" i="60"/>
  <c r="F48" i="60"/>
  <c r="X68" i="68"/>
  <c r="Y68" i="68" s="1"/>
  <c r="AP68" i="68" s="1"/>
  <c r="BI68" i="68" s="1"/>
  <c r="AN23" i="69"/>
  <c r="AP23" i="69" s="1"/>
  <c r="BI23" i="69" s="1"/>
  <c r="G44" i="60"/>
  <c r="D44" i="60"/>
  <c r="F43" i="60"/>
  <c r="F42" i="60" s="1"/>
  <c r="F41" i="60" s="1"/>
  <c r="D43" i="60"/>
  <c r="D42" i="60" s="1"/>
  <c r="D41" i="60" s="1"/>
  <c r="AN61" i="75"/>
  <c r="X61" i="75"/>
  <c r="Y61" i="75" s="1"/>
  <c r="AP61" i="75" s="1"/>
  <c r="BI61" i="75" s="1"/>
  <c r="J160" i="60"/>
  <c r="AN47" i="75"/>
  <c r="X47" i="75"/>
  <c r="Y47" i="75" s="1"/>
  <c r="AP47" i="75" s="1"/>
  <c r="BI47" i="75" s="1"/>
  <c r="D39" i="60"/>
  <c r="D38" i="60" s="1"/>
  <c r="F57" i="60"/>
  <c r="AN21" i="69"/>
  <c r="D116" i="60"/>
  <c r="H134" i="60"/>
  <c r="I134" i="60" s="1"/>
  <c r="D46" i="60"/>
  <c r="D229" i="60"/>
  <c r="X89" i="75"/>
  <c r="Y89" i="75" s="1"/>
  <c r="AN58" i="75"/>
  <c r="AP58" i="75" s="1"/>
  <c r="BI58" i="75" s="1"/>
  <c r="J149" i="60"/>
  <c r="L37" i="55"/>
  <c r="O29" i="33"/>
  <c r="X31" i="69"/>
  <c r="Y31" i="69" s="1"/>
  <c r="AN31" i="69"/>
  <c r="D198" i="60"/>
  <c r="AN70" i="75"/>
  <c r="X70" i="75"/>
  <c r="Y70" i="75" s="1"/>
  <c r="AP70" i="75" s="1"/>
  <c r="BI70" i="75" s="1"/>
  <c r="D214" i="60"/>
  <c r="C16" i="60"/>
  <c r="H16" i="60" s="1"/>
  <c r="I16" i="60" s="1"/>
  <c r="E16" i="60"/>
  <c r="L10" i="55"/>
  <c r="AP72" i="75"/>
  <c r="BI72" i="75" s="1"/>
  <c r="N52" i="57"/>
  <c r="D31" i="60"/>
  <c r="AN51" i="75"/>
  <c r="S46" i="74"/>
  <c r="M14" i="53"/>
  <c r="AN74" i="75"/>
  <c r="AP74" i="75" s="1"/>
  <c r="BI74" i="75" s="1"/>
  <c r="B193" i="60"/>
  <c r="G193" i="60" s="1"/>
  <c r="G192" i="60" s="1"/>
  <c r="R9" i="23"/>
  <c r="G56" i="60"/>
  <c r="C56" i="60"/>
  <c r="H56" i="60" s="1"/>
  <c r="I56" i="60" s="1"/>
  <c r="D56" i="60"/>
  <c r="D51" i="60"/>
  <c r="F51" i="60"/>
  <c r="G51" i="60"/>
  <c r="D40" i="60"/>
  <c r="D23" i="60"/>
  <c r="D202" i="60"/>
  <c r="D19" i="60"/>
  <c r="D35" i="60"/>
  <c r="D200" i="60"/>
  <c r="D211" i="60"/>
  <c r="D71" i="60"/>
  <c r="D18" i="60"/>
  <c r="D222" i="60"/>
  <c r="D199" i="60"/>
  <c r="I153" i="60"/>
  <c r="H153" i="60" s="1"/>
  <c r="D130" i="60"/>
  <c r="D68" i="60"/>
  <c r="D228" i="60"/>
  <c r="D230" i="60" s="1"/>
  <c r="D210" i="60"/>
  <c r="D209" i="60" s="1"/>
  <c r="D208" i="60"/>
  <c r="D80" i="60"/>
  <c r="E53" i="60"/>
  <c r="G53" i="60"/>
  <c r="D53" i="60"/>
  <c r="C53" i="60"/>
  <c r="H53" i="60" s="1"/>
  <c r="I53" i="60" s="1"/>
  <c r="F22" i="72"/>
  <c r="D14" i="60"/>
  <c r="D134" i="60"/>
  <c r="D133" i="60" s="1"/>
  <c r="D29" i="60"/>
  <c r="D45" i="60"/>
  <c r="I152" i="60"/>
  <c r="I151" i="60" s="1"/>
  <c r="H151" i="60" s="1"/>
  <c r="X92" i="69"/>
  <c r="Y92" i="69" s="1"/>
  <c r="AP92" i="69" s="1"/>
  <c r="BI92" i="69" s="1"/>
  <c r="D73" i="60"/>
  <c r="D72" i="60" s="1"/>
  <c r="D129" i="60"/>
  <c r="F53" i="60"/>
  <c r="C51" i="60"/>
  <c r="H51" i="60" s="1"/>
  <c r="I51" i="60" s="1"/>
  <c r="B12" i="60"/>
  <c r="C12" i="60" s="1"/>
  <c r="D25" i="60"/>
  <c r="D61" i="60"/>
  <c r="C57" i="60"/>
  <c r="H57" i="60" s="1"/>
  <c r="I57" i="60" s="1"/>
  <c r="D159" i="60"/>
  <c r="AN42" i="69"/>
  <c r="AP42" i="69" s="1"/>
  <c r="BI42" i="69" s="1"/>
  <c r="J161" i="60"/>
  <c r="I161" i="60"/>
  <c r="H161" i="60" s="1"/>
  <c r="D24" i="60"/>
  <c r="D128" i="60"/>
  <c r="D127" i="60" s="1"/>
  <c r="E120" i="60"/>
  <c r="AP48" i="75"/>
  <c r="BI48" i="75" s="1"/>
  <c r="O14" i="74"/>
  <c r="D58" i="60"/>
  <c r="AP9" i="76"/>
  <c r="BI9" i="76" s="1"/>
  <c r="L20" i="55"/>
  <c r="R8" i="23"/>
  <c r="AN27" i="75"/>
  <c r="X27" i="75"/>
  <c r="Y27" i="75" s="1"/>
  <c r="AP27" i="75" s="1"/>
  <c r="BI27" i="75" s="1"/>
  <c r="R6" i="23"/>
  <c r="R11" i="23"/>
  <c r="D120" i="60"/>
  <c r="D188" i="60"/>
  <c r="D187" i="60" s="1"/>
  <c r="C188" i="60"/>
  <c r="C187" i="60" s="1"/>
  <c r="H187" i="60" s="1"/>
  <c r="G188" i="60"/>
  <c r="G187" i="60" s="1"/>
  <c r="F188" i="60"/>
  <c r="F187" i="60" s="1"/>
  <c r="B185" i="60"/>
  <c r="G185" i="60" s="1"/>
  <c r="B117" i="60"/>
  <c r="D117" i="60" s="1"/>
  <c r="B115" i="60"/>
  <c r="G115" i="60" s="1"/>
  <c r="G114" i="60" s="1"/>
  <c r="B189" i="60"/>
  <c r="C189" i="60" s="1"/>
  <c r="H189" i="60" s="1"/>
  <c r="B190" i="60"/>
  <c r="F190" i="60" s="1"/>
  <c r="O24" i="33"/>
  <c r="O27" i="33"/>
  <c r="N25" i="57"/>
  <c r="N40" i="57"/>
  <c r="N39" i="57" s="1"/>
  <c r="H73" i="60"/>
  <c r="I73" i="60" s="1"/>
  <c r="AN98" i="66"/>
  <c r="AP98" i="66" s="1"/>
  <c r="BI98" i="66" s="1"/>
  <c r="T34" i="66"/>
  <c r="BG34" i="66" s="1"/>
  <c r="AN168" i="66"/>
  <c r="X76" i="66"/>
  <c r="Y76" i="66" s="1"/>
  <c r="AP76" i="66" s="1"/>
  <c r="BI76" i="66" s="1"/>
  <c r="X36" i="66"/>
  <c r="Y36" i="66" s="1"/>
  <c r="AN90" i="66"/>
  <c r="AP90" i="66" s="1"/>
  <c r="BI90" i="66" s="1"/>
  <c r="AN167" i="66"/>
  <c r="AP167" i="66" s="1"/>
  <c r="BI167" i="66" s="1"/>
  <c r="X149" i="66"/>
  <c r="Y149" i="66" s="1"/>
  <c r="X88" i="66"/>
  <c r="Y88" i="66" s="1"/>
  <c r="X212" i="66"/>
  <c r="Y212" i="66" s="1"/>
  <c r="P20" i="50"/>
  <c r="T20" i="50" s="1"/>
  <c r="AN132" i="66"/>
  <c r="AP132" i="66" s="1"/>
  <c r="BI132" i="66" s="1"/>
  <c r="AN49" i="75"/>
  <c r="AN29" i="69"/>
  <c r="X59" i="75"/>
  <c r="Y59" i="75" s="1"/>
  <c r="AN43" i="75"/>
  <c r="AP43" i="75" s="1"/>
  <c r="BI43" i="75" s="1"/>
  <c r="AP64" i="68"/>
  <c r="BI64" i="68" s="1"/>
  <c r="AP65" i="68"/>
  <c r="BI65" i="68" s="1"/>
  <c r="B205" i="60"/>
  <c r="E205" i="60" s="1"/>
  <c r="L31" i="55"/>
  <c r="X228" i="66"/>
  <c r="Y228" i="66" s="1"/>
  <c r="AP228" i="66" s="1"/>
  <c r="BI228" i="66" s="1"/>
  <c r="AN203" i="66"/>
  <c r="AP203" i="66" s="1"/>
  <c r="BI203" i="66" s="1"/>
  <c r="AN106" i="66"/>
  <c r="AP106" i="66" s="1"/>
  <c r="BI106" i="66" s="1"/>
  <c r="AN222" i="66"/>
  <c r="AP222" i="66" s="1"/>
  <c r="BI222" i="66" s="1"/>
  <c r="T35" i="66"/>
  <c r="BG35" i="66" s="1"/>
  <c r="Y35" i="66" s="1"/>
  <c r="X36" i="75"/>
  <c r="Y36" i="75" s="1"/>
  <c r="AP36" i="75" s="1"/>
  <c r="BI36" i="75" s="1"/>
  <c r="AP26" i="68"/>
  <c r="BI26" i="68" s="1"/>
  <c r="AP29" i="69"/>
  <c r="BI29" i="69" s="1"/>
  <c r="AP39" i="75"/>
  <c r="BI39" i="75" s="1"/>
  <c r="AN182" i="66"/>
  <c r="AP182" i="66" s="1"/>
  <c r="BI182" i="66" s="1"/>
  <c r="L19" i="52"/>
  <c r="O20" i="33"/>
  <c r="O19" i="33" s="1"/>
  <c r="B196" i="60"/>
  <c r="G196" i="60" s="1"/>
  <c r="P27" i="50"/>
  <c r="T27" i="50" s="1"/>
  <c r="B124" i="60"/>
  <c r="C124" i="60" s="1"/>
  <c r="H124" i="60" s="1"/>
  <c r="I124" i="60" s="1"/>
  <c r="S42" i="74"/>
  <c r="O42" i="74" s="1"/>
  <c r="BG33" i="66"/>
  <c r="O23" i="74"/>
  <c r="P18" i="50"/>
  <c r="T18" i="50" s="1"/>
  <c r="L15" i="55"/>
  <c r="L9" i="55" s="1"/>
  <c r="N9" i="57"/>
  <c r="N8" i="57" s="1"/>
  <c r="X41" i="75"/>
  <c r="Y41" i="75" s="1"/>
  <c r="X33" i="69"/>
  <c r="Y33" i="69" s="1"/>
  <c r="AN83" i="69"/>
  <c r="X83" i="69"/>
  <c r="Y83" i="69" s="1"/>
  <c r="AN55" i="69"/>
  <c r="X55" i="69"/>
  <c r="Y55" i="69" s="1"/>
  <c r="X45" i="75"/>
  <c r="Y45" i="75" s="1"/>
  <c r="AP64" i="75"/>
  <c r="BI64" i="75" s="1"/>
  <c r="X59" i="69"/>
  <c r="Y59" i="69" s="1"/>
  <c r="AN59" i="69"/>
  <c r="L48" i="55"/>
  <c r="L51" i="55" s="1"/>
  <c r="H38" i="60"/>
  <c r="I38" i="60" s="1"/>
  <c r="I39" i="60"/>
  <c r="AN94" i="69"/>
  <c r="X94" i="69"/>
  <c r="Y94" i="69" s="1"/>
  <c r="B47" i="60"/>
  <c r="AP26" i="69"/>
  <c r="BI26" i="69" s="1"/>
  <c r="X179" i="66"/>
  <c r="Y179" i="66" s="1"/>
  <c r="AP179" i="66" s="1"/>
  <c r="BI179" i="66" s="1"/>
  <c r="X11" i="69"/>
  <c r="Y11" i="69" s="1"/>
  <c r="AN11" i="69"/>
  <c r="Q150" i="60"/>
  <c r="AN52" i="75"/>
  <c r="AP52" i="75" s="1"/>
  <c r="BI52" i="75" s="1"/>
  <c r="AN124" i="66"/>
  <c r="AP124" i="66" s="1"/>
  <c r="BI124" i="66" s="1"/>
  <c r="BG5" i="66"/>
  <c r="AN5" i="66" s="1"/>
  <c r="AP5" i="66" s="1"/>
  <c r="BI5" i="66" s="1"/>
  <c r="X79" i="69"/>
  <c r="Y79" i="69" s="1"/>
  <c r="AN79" i="69"/>
  <c r="X37" i="69"/>
  <c r="Y37" i="69" s="1"/>
  <c r="AN37" i="69"/>
  <c r="N45" i="78"/>
  <c r="AN96" i="69"/>
  <c r="X96" i="69"/>
  <c r="Y96" i="69" s="1"/>
  <c r="X50" i="69"/>
  <c r="Y50" i="69" s="1"/>
  <c r="AN50" i="69"/>
  <c r="AN66" i="69"/>
  <c r="X66" i="69"/>
  <c r="Y66" i="69" s="1"/>
  <c r="F193" i="60"/>
  <c r="F192" i="60" s="1"/>
  <c r="AP55" i="68"/>
  <c r="BI55" i="68" s="1"/>
  <c r="AP31" i="75"/>
  <c r="BI31" i="75" s="1"/>
  <c r="AP71" i="75"/>
  <c r="BI71" i="75" s="1"/>
  <c r="AP89" i="75"/>
  <c r="BI89" i="75" s="1"/>
  <c r="AP41" i="75"/>
  <c r="BI41" i="75" s="1"/>
  <c r="AP21" i="69"/>
  <c r="BI21" i="69" s="1"/>
  <c r="AP82" i="75"/>
  <c r="BI82" i="75" s="1"/>
  <c r="AP19" i="75"/>
  <c r="BI19" i="75" s="1"/>
  <c r="AN12" i="75"/>
  <c r="AP12" i="75" s="1"/>
  <c r="BI12" i="75" s="1"/>
  <c r="AP47" i="69"/>
  <c r="BI47" i="69" s="1"/>
  <c r="AP44" i="75"/>
  <c r="BI44" i="75" s="1"/>
  <c r="AP49" i="68"/>
  <c r="BI49" i="68" s="1"/>
  <c r="AP44" i="69"/>
  <c r="BI44" i="69" s="1"/>
  <c r="F221" i="60"/>
  <c r="F220" i="60" s="1"/>
  <c r="C241" i="60"/>
  <c r="C242" i="60" s="1"/>
  <c r="P28" i="50"/>
  <c r="T28" i="50" s="1"/>
  <c r="B125" i="60"/>
  <c r="O30" i="33"/>
  <c r="AN66" i="66"/>
  <c r="AP66" i="66" s="1"/>
  <c r="BI66" i="66" s="1"/>
  <c r="AN211" i="66"/>
  <c r="AP211" i="66" s="1"/>
  <c r="BI211" i="66" s="1"/>
  <c r="X169" i="66"/>
  <c r="Y169" i="66" s="1"/>
  <c r="AP169" i="66" s="1"/>
  <c r="BI169" i="66" s="1"/>
  <c r="X84" i="66"/>
  <c r="Y84" i="66" s="1"/>
  <c r="AP84" i="66" s="1"/>
  <c r="BI84" i="66" s="1"/>
  <c r="Y113" i="66"/>
  <c r="AP113" i="66" s="1"/>
  <c r="BI113" i="66" s="1"/>
  <c r="Y146" i="66"/>
  <c r="AP146" i="66" s="1"/>
  <c r="BI146" i="66" s="1"/>
  <c r="Y74" i="66"/>
  <c r="AP74" i="66" s="1"/>
  <c r="BI74" i="66" s="1"/>
  <c r="Y173" i="66"/>
  <c r="AP173" i="66" s="1"/>
  <c r="BI173" i="66" s="1"/>
  <c r="Y53" i="66"/>
  <c r="AP53" i="66" s="1"/>
  <c r="BI53" i="66" s="1"/>
  <c r="Y181" i="66"/>
  <c r="AP181" i="66" s="1"/>
  <c r="BI181" i="66" s="1"/>
  <c r="Y62" i="66"/>
  <c r="AP62" i="66" s="1"/>
  <c r="BI62" i="66" s="1"/>
  <c r="Y213" i="66"/>
  <c r="AP213" i="66" s="1"/>
  <c r="BI213" i="66" s="1"/>
  <c r="Y93" i="66"/>
  <c r="AP93" i="66" s="1"/>
  <c r="BI93" i="66" s="1"/>
  <c r="Y102" i="66"/>
  <c r="AP102" i="66" s="1"/>
  <c r="BI102" i="66" s="1"/>
  <c r="Y199" i="66"/>
  <c r="AP199" i="66" s="1"/>
  <c r="BI199" i="66" s="1"/>
  <c r="Y193" i="66"/>
  <c r="AP193" i="66" s="1"/>
  <c r="BI193" i="66" s="1"/>
  <c r="X60" i="75"/>
  <c r="Y60" i="75" s="1"/>
  <c r="AP60" i="75" s="1"/>
  <c r="BI60" i="75" s="1"/>
  <c r="AP63" i="75"/>
  <c r="BI63" i="75" s="1"/>
  <c r="AP28" i="75"/>
  <c r="BI28" i="75" s="1"/>
  <c r="X55" i="75"/>
  <c r="Y55" i="75" s="1"/>
  <c r="AN55" i="75"/>
  <c r="AN13" i="75"/>
  <c r="X13" i="75"/>
  <c r="Y13" i="75" s="1"/>
  <c r="AP65" i="75"/>
  <c r="BI65" i="75" s="1"/>
  <c r="AP37" i="75"/>
  <c r="BI37" i="75" s="1"/>
  <c r="AP57" i="75"/>
  <c r="BI57" i="75" s="1"/>
  <c r="AP97" i="75"/>
  <c r="BI97" i="75" s="1"/>
  <c r="L22" i="79"/>
  <c r="L36" i="79"/>
  <c r="L25" i="79"/>
  <c r="L12" i="79"/>
  <c r="L26" i="79"/>
  <c r="D23" i="77"/>
  <c r="L47" i="81"/>
  <c r="L40" i="81"/>
  <c r="N56" i="78"/>
  <c r="L34" i="79"/>
  <c r="L35" i="79"/>
  <c r="L11" i="79"/>
  <c r="L21" i="79"/>
  <c r="L18" i="79"/>
  <c r="L29" i="79"/>
  <c r="L40" i="79"/>
  <c r="L30" i="79"/>
  <c r="L37" i="79"/>
  <c r="L20" i="79"/>
  <c r="L39" i="79"/>
  <c r="L27" i="81"/>
  <c r="L39" i="81"/>
  <c r="L24" i="81"/>
  <c r="L36" i="81"/>
  <c r="N40" i="78"/>
  <c r="N39" i="78" s="1"/>
  <c r="X206" i="66"/>
  <c r="Y206" i="66" s="1"/>
  <c r="AP206" i="66" s="1"/>
  <c r="BI206" i="66" s="1"/>
  <c r="AP138" i="66"/>
  <c r="BI138" i="66" s="1"/>
  <c r="X190" i="66"/>
  <c r="Y190" i="66" s="1"/>
  <c r="AP190" i="66" s="1"/>
  <c r="BI190" i="66" s="1"/>
  <c r="AN80" i="66"/>
  <c r="AP80" i="66" s="1"/>
  <c r="BI80" i="66" s="1"/>
  <c r="AN75" i="66"/>
  <c r="AP75" i="66" s="1"/>
  <c r="BI75" i="66" s="1"/>
  <c r="AP50" i="66"/>
  <c r="BI50" i="66" s="1"/>
  <c r="X81" i="66"/>
  <c r="AP112" i="66"/>
  <c r="BI112" i="66" s="1"/>
  <c r="AN201" i="66"/>
  <c r="AP201" i="66" s="1"/>
  <c r="BI201" i="66" s="1"/>
  <c r="AN210" i="66"/>
  <c r="AP210" i="66" s="1"/>
  <c r="BI210" i="66" s="1"/>
  <c r="AN72" i="66"/>
  <c r="AP72" i="66" s="1"/>
  <c r="BI72" i="66" s="1"/>
  <c r="X67" i="66"/>
  <c r="AN218" i="66"/>
  <c r="AP218" i="66" s="1"/>
  <c r="BI218" i="66" s="1"/>
  <c r="AN205" i="66"/>
  <c r="X205" i="66"/>
  <c r="Y205" i="66" s="1"/>
  <c r="X180" i="66"/>
  <c r="AN73" i="66"/>
  <c r="AP73" i="66" s="1"/>
  <c r="BI73" i="66" s="1"/>
  <c r="X108" i="66"/>
  <c r="AP147" i="66"/>
  <c r="BI147" i="66" s="1"/>
  <c r="AP191" i="66"/>
  <c r="BI191" i="66" s="1"/>
  <c r="AN164" i="66"/>
  <c r="AP164" i="66" s="1"/>
  <c r="BI164" i="66" s="1"/>
  <c r="X159" i="66"/>
  <c r="AN178" i="66"/>
  <c r="AP178" i="66" s="1"/>
  <c r="BI178" i="66" s="1"/>
  <c r="AP145" i="66"/>
  <c r="BI145" i="66" s="1"/>
  <c r="AP127" i="66"/>
  <c r="BI127" i="66" s="1"/>
  <c r="AP171" i="66"/>
  <c r="BI171" i="66" s="1"/>
  <c r="AN188" i="66"/>
  <c r="AP188" i="66" s="1"/>
  <c r="BI188" i="66" s="1"/>
  <c r="X89" i="66"/>
  <c r="AN200" i="66"/>
  <c r="AP200" i="66" s="1"/>
  <c r="BI200" i="66" s="1"/>
  <c r="Y32" i="66"/>
  <c r="AN91" i="66"/>
  <c r="AP91" i="66" s="1"/>
  <c r="BI91" i="66" s="1"/>
  <c r="X109" i="66"/>
  <c r="AN166" i="66"/>
  <c r="AP166" i="66" s="1"/>
  <c r="BI166" i="66" s="1"/>
  <c r="AP149" i="66"/>
  <c r="BI149" i="66" s="1"/>
  <c r="AN221" i="66"/>
  <c r="AP221" i="66" s="1"/>
  <c r="BI221" i="66" s="1"/>
  <c r="AN42" i="66"/>
  <c r="AP42" i="66" s="1"/>
  <c r="BI42" i="66" s="1"/>
  <c r="X170" i="66"/>
  <c r="AN87" i="66"/>
  <c r="AP87" i="66" s="1"/>
  <c r="BI87" i="66" s="1"/>
  <c r="AN94" i="66"/>
  <c r="AP94" i="66" s="1"/>
  <c r="BI94" i="66" s="1"/>
  <c r="X151" i="66"/>
  <c r="Y151" i="66" s="1"/>
  <c r="AN151" i="66"/>
  <c r="AN54" i="66"/>
  <c r="AP54" i="66" s="1"/>
  <c r="BI54" i="66" s="1"/>
  <c r="X134" i="66"/>
  <c r="AN216" i="66"/>
  <c r="AP216" i="66" s="1"/>
  <c r="BI216" i="66" s="1"/>
  <c r="X150" i="66"/>
  <c r="AN142" i="66"/>
  <c r="AP142" i="66" s="1"/>
  <c r="BI142" i="66" s="1"/>
  <c r="AN184" i="66"/>
  <c r="AP184" i="66" s="1"/>
  <c r="BI184" i="66" s="1"/>
  <c r="X41" i="66"/>
  <c r="AP214" i="66"/>
  <c r="BI214" i="66" s="1"/>
  <c r="AN140" i="66"/>
  <c r="AP140" i="66" s="1"/>
  <c r="BI140" i="66" s="1"/>
  <c r="AN130" i="66"/>
  <c r="AP130" i="66" s="1"/>
  <c r="BI130" i="66" s="1"/>
  <c r="AN155" i="66"/>
  <c r="AP155" i="66" s="1"/>
  <c r="BI155" i="66" s="1"/>
  <c r="AN68" i="66"/>
  <c r="AP68" i="66" s="1"/>
  <c r="BI68" i="66" s="1"/>
  <c r="AP137" i="66"/>
  <c r="BI137" i="66" s="1"/>
  <c r="X143" i="66"/>
  <c r="AP115" i="66"/>
  <c r="BI115" i="66" s="1"/>
  <c r="AP105" i="66"/>
  <c r="BI105" i="66" s="1"/>
  <c r="AN224" i="66"/>
  <c r="X224" i="66"/>
  <c r="Y224" i="66" s="1"/>
  <c r="C79" i="60"/>
  <c r="H79" i="60" s="1"/>
  <c r="I79" i="60" s="1"/>
  <c r="F79" i="60"/>
  <c r="G79" i="60"/>
  <c r="D79" i="60"/>
  <c r="B119" i="60"/>
  <c r="F119" i="60" s="1"/>
  <c r="F118" i="60" s="1"/>
  <c r="G113" i="60"/>
  <c r="X45" i="66"/>
  <c r="X139" i="66"/>
  <c r="T9" i="66"/>
  <c r="BG9" i="66" s="1"/>
  <c r="AP161" i="66"/>
  <c r="BI161" i="66" s="1"/>
  <c r="AP25" i="66"/>
  <c r="BI25" i="66" s="1"/>
  <c r="AN7" i="66"/>
  <c r="AN99" i="66"/>
  <c r="AP99" i="66" s="1"/>
  <c r="BI99" i="66" s="1"/>
  <c r="AN111" i="66"/>
  <c r="AP111" i="66" s="1"/>
  <c r="BI111" i="66" s="1"/>
  <c r="AP160" i="66"/>
  <c r="BI160" i="66" s="1"/>
  <c r="AP217" i="66"/>
  <c r="BI217" i="66" s="1"/>
  <c r="AP163" i="66"/>
  <c r="BI163" i="66" s="1"/>
  <c r="AP209" i="66"/>
  <c r="BI209" i="66" s="1"/>
  <c r="AP185" i="66"/>
  <c r="BI185" i="66" s="1"/>
  <c r="AN85" i="66"/>
  <c r="X85" i="66"/>
  <c r="Y85" i="66" s="1"/>
  <c r="AN126" i="66"/>
  <c r="X126" i="66"/>
  <c r="Y126" i="66" s="1"/>
  <c r="AN196" i="66"/>
  <c r="X196" i="66"/>
  <c r="Y196" i="66" s="1"/>
  <c r="AN175" i="66"/>
  <c r="X175" i="66"/>
  <c r="Y175" i="66" s="1"/>
  <c r="AP46" i="66"/>
  <c r="BI46" i="66" s="1"/>
  <c r="X125" i="66"/>
  <c r="AP212" i="66"/>
  <c r="BI212" i="66" s="1"/>
  <c r="AP219" i="66"/>
  <c r="BI219" i="66" s="1"/>
  <c r="AP186" i="66"/>
  <c r="BI186" i="66" s="1"/>
  <c r="AP116" i="66"/>
  <c r="BI116" i="66" s="1"/>
  <c r="AP65" i="66"/>
  <c r="BI65" i="66" s="1"/>
  <c r="AP158" i="66"/>
  <c r="BI158" i="66" s="1"/>
  <c r="AN122" i="66"/>
  <c r="X122" i="66"/>
  <c r="Y122" i="66" s="1"/>
  <c r="X225" i="66"/>
  <c r="Y225" i="66" s="1"/>
  <c r="AN225" i="66"/>
  <c r="T20" i="66"/>
  <c r="BG20" i="66" s="1"/>
  <c r="AN20" i="66" s="1"/>
  <c r="AP220" i="66"/>
  <c r="BI220" i="66" s="1"/>
  <c r="AP204" i="66"/>
  <c r="BI204" i="66" s="1"/>
  <c r="X183" i="66"/>
  <c r="Y183" i="66" s="1"/>
  <c r="AN183" i="66"/>
  <c r="AN154" i="66"/>
  <c r="X154" i="66"/>
  <c r="Y154" i="66" s="1"/>
  <c r="X227" i="66"/>
  <c r="Y227" i="66" s="1"/>
  <c r="AN227" i="66"/>
  <c r="AN153" i="66"/>
  <c r="X153" i="66"/>
  <c r="Y153" i="66" s="1"/>
  <c r="AN174" i="66"/>
  <c r="AP174" i="66" s="1"/>
  <c r="BI174" i="66" s="1"/>
  <c r="X177" i="66"/>
  <c r="AN223" i="66"/>
  <c r="X223" i="66"/>
  <c r="Y223" i="66" s="1"/>
  <c r="AN231" i="66"/>
  <c r="X231" i="66"/>
  <c r="Y231" i="66" s="1"/>
  <c r="T13" i="66"/>
  <c r="BG13" i="66" s="1"/>
  <c r="AN13" i="66" s="1"/>
  <c r="X192" i="66"/>
  <c r="X189" i="66"/>
  <c r="Y189" i="66" s="1"/>
  <c r="AN189" i="66"/>
  <c r="X64" i="66"/>
  <c r="Y64" i="66" s="1"/>
  <c r="AN64" i="66"/>
  <c r="AP121" i="66"/>
  <c r="BI121" i="66" s="1"/>
  <c r="AP118" i="66"/>
  <c r="BI118" i="66" s="1"/>
  <c r="AP226" i="66"/>
  <c r="BI226" i="66" s="1"/>
  <c r="AP202" i="66"/>
  <c r="BI202" i="66" s="1"/>
  <c r="AN77" i="66"/>
  <c r="X77" i="66"/>
  <c r="Y77" i="66" s="1"/>
  <c r="X128" i="66"/>
  <c r="Y128" i="66" s="1"/>
  <c r="AN128" i="66"/>
  <c r="X58" i="66"/>
  <c r="Y58" i="66" s="1"/>
  <c r="AN58" i="66"/>
  <c r="X103" i="66"/>
  <c r="Y103" i="66" s="1"/>
  <c r="AN103" i="66"/>
  <c r="AP207" i="66"/>
  <c r="BI207" i="66" s="1"/>
  <c r="AP92" i="66"/>
  <c r="BI92" i="66" s="1"/>
  <c r="AN141" i="66"/>
  <c r="X141" i="66"/>
  <c r="Y141" i="66" s="1"/>
  <c r="T17" i="66"/>
  <c r="BG17" i="66" s="1"/>
  <c r="Y34" i="66"/>
  <c r="AN34" i="66" s="1"/>
  <c r="AP34" i="66" s="1"/>
  <c r="AP86" i="66"/>
  <c r="BI86" i="66" s="1"/>
  <c r="X60" i="66"/>
  <c r="Y60" i="66" s="1"/>
  <c r="AN60" i="66"/>
  <c r="X135" i="66"/>
  <c r="Y135" i="66" s="1"/>
  <c r="AN135" i="66"/>
  <c r="X38" i="66"/>
  <c r="Y38" i="66" s="1"/>
  <c r="AN38" i="66"/>
  <c r="AN48" i="66"/>
  <c r="X48" i="66"/>
  <c r="Y48" i="66" s="1"/>
  <c r="AP88" i="66"/>
  <c r="BI88" i="66" s="1"/>
  <c r="AP156" i="66"/>
  <c r="BI156" i="66" s="1"/>
  <c r="AP172" i="66"/>
  <c r="BI172" i="66" s="1"/>
  <c r="AP57" i="66"/>
  <c r="BI57" i="66" s="1"/>
  <c r="AP168" i="66"/>
  <c r="BI168" i="66" s="1"/>
  <c r="AP40" i="66"/>
  <c r="BI40" i="66" s="1"/>
  <c r="AN129" i="66"/>
  <c r="X129" i="66"/>
  <c r="Y129" i="66" s="1"/>
  <c r="AN107" i="66"/>
  <c r="X107" i="66"/>
  <c r="Y107" i="66" s="1"/>
  <c r="X144" i="66"/>
  <c r="Y144" i="66" s="1"/>
  <c r="AN144" i="66"/>
  <c r="AN162" i="66"/>
  <c r="X162" i="66"/>
  <c r="Y162" i="66" s="1"/>
  <c r="X39" i="66"/>
  <c r="Y39" i="66" s="1"/>
  <c r="AN39" i="66"/>
  <c r="X69" i="66"/>
  <c r="Y69" i="66" s="1"/>
  <c r="AN69" i="66"/>
  <c r="AN100" i="66"/>
  <c r="X100" i="66"/>
  <c r="Y100" i="66" s="1"/>
  <c r="AA22" i="57"/>
  <c r="AA62" i="57" s="1"/>
  <c r="AN21" i="68"/>
  <c r="AN15" i="68"/>
  <c r="AP15" i="68" s="1"/>
  <c r="BI15" i="68" s="1"/>
  <c r="AN23" i="68"/>
  <c r="AN7" i="68"/>
  <c r="AN22" i="68"/>
  <c r="AP22" i="68" s="1"/>
  <c r="BI22" i="68" s="1"/>
  <c r="AN12" i="68"/>
  <c r="AP6" i="68"/>
  <c r="BI6" i="68" s="1"/>
  <c r="T8" i="68"/>
  <c r="BG8" i="68" s="1"/>
  <c r="AN8" i="68" s="1"/>
  <c r="AN13" i="68"/>
  <c r="AP13" i="68" s="1"/>
  <c r="BI13" i="68" s="1"/>
  <c r="AP17" i="68"/>
  <c r="BI17" i="68" s="1"/>
  <c r="AN10" i="75"/>
  <c r="AN5" i="75"/>
  <c r="AN18" i="66"/>
  <c r="AP18" i="66" s="1"/>
  <c r="BI18" i="66" s="1"/>
  <c r="AN24" i="66"/>
  <c r="AN21" i="66"/>
  <c r="AP21" i="66" s="1"/>
  <c r="BI21" i="66" s="1"/>
  <c r="AN27" i="66"/>
  <c r="AN10" i="66"/>
  <c r="AN22" i="66"/>
  <c r="AN29" i="66"/>
  <c r="AN26" i="66"/>
  <c r="AN19" i="66"/>
  <c r="AP19" i="66" s="1"/>
  <c r="BI19" i="66" s="1"/>
  <c r="E6" i="64"/>
  <c r="AP71" i="69"/>
  <c r="BI71" i="69" s="1"/>
  <c r="AP63" i="69"/>
  <c r="BI63" i="69" s="1"/>
  <c r="AP18" i="68"/>
  <c r="BI18" i="68" s="1"/>
  <c r="AP117" i="66"/>
  <c r="BI117" i="66" s="1"/>
  <c r="AP58" i="69"/>
  <c r="BI58" i="69" s="1"/>
  <c r="AP59" i="75"/>
  <c r="BI59" i="75" s="1"/>
  <c r="AP33" i="69"/>
  <c r="BI33" i="69" s="1"/>
  <c r="AP197" i="66"/>
  <c r="BI197" i="66" s="1"/>
  <c r="AP96" i="66"/>
  <c r="BI96" i="66" s="1"/>
  <c r="AP24" i="75"/>
  <c r="BI24" i="75" s="1"/>
  <c r="AP95" i="69"/>
  <c r="BI95" i="69" s="1"/>
  <c r="AP47" i="68"/>
  <c r="BI47" i="68" s="1"/>
  <c r="BI8" i="75"/>
  <c r="AP110" i="66"/>
  <c r="BI110" i="66" s="1"/>
  <c r="AP120" i="66"/>
  <c r="BI120" i="66" s="1"/>
  <c r="AP62" i="69"/>
  <c r="BI62" i="69" s="1"/>
  <c r="AP20" i="69"/>
  <c r="BI20" i="69" s="1"/>
  <c r="N10" i="78"/>
  <c r="L24" i="79"/>
  <c r="P22" i="50"/>
  <c r="T22" i="50" s="1"/>
  <c r="C113" i="60"/>
  <c r="H113" i="60" s="1"/>
  <c r="I113" i="60" s="1"/>
  <c r="D113" i="60"/>
  <c r="G121" i="60"/>
  <c r="D121" i="60"/>
  <c r="E121" i="60"/>
  <c r="F121" i="60"/>
  <c r="D190" i="60"/>
  <c r="E113" i="60"/>
  <c r="B122" i="60"/>
  <c r="F122" i="60" s="1"/>
  <c r="P25" i="50"/>
  <c r="T25" i="50" s="1"/>
  <c r="L27" i="79"/>
  <c r="L35" i="81"/>
  <c r="B207" i="60"/>
  <c r="E207" i="60" s="1"/>
  <c r="D3" i="14"/>
  <c r="D6" i="14" s="1"/>
  <c r="E221" i="60"/>
  <c r="E220" i="60" s="1"/>
  <c r="G221" i="60"/>
  <c r="G220" i="60" s="1"/>
  <c r="H221" i="60"/>
  <c r="I221" i="60" s="1"/>
  <c r="D152" i="60"/>
  <c r="D221" i="60"/>
  <c r="D220" i="60" s="1"/>
  <c r="S43" i="33"/>
  <c r="O43" i="33" s="1"/>
  <c r="N36" i="78"/>
  <c r="X28" i="68"/>
  <c r="Y28" i="68" s="1"/>
  <c r="AN28" i="68"/>
  <c r="AN90" i="69"/>
  <c r="X90" i="69"/>
  <c r="Y90" i="69" s="1"/>
  <c r="AN73" i="75"/>
  <c r="X73" i="75"/>
  <c r="Y73" i="75" s="1"/>
  <c r="H43" i="60"/>
  <c r="C42" i="60"/>
  <c r="C41" i="60" s="1"/>
  <c r="Q152" i="60"/>
  <c r="R151" i="60"/>
  <c r="Q151" i="60" s="1"/>
  <c r="E149" i="60"/>
  <c r="U149" i="60"/>
  <c r="F12" i="60"/>
  <c r="F11" i="60" s="1"/>
  <c r="F10" i="60" s="1"/>
  <c r="D12" i="60"/>
  <c r="D11" i="60" s="1"/>
  <c r="D10" i="60" s="1"/>
  <c r="E12" i="60"/>
  <c r="E11" i="60" s="1"/>
  <c r="E10" i="60" s="1"/>
  <c r="E9" i="60" s="1"/>
  <c r="G12" i="60"/>
  <c r="G11" i="60" s="1"/>
  <c r="G10" i="60" s="1"/>
  <c r="AN100" i="69"/>
  <c r="X100" i="69"/>
  <c r="Y100" i="69" s="1"/>
  <c r="AN75" i="75"/>
  <c r="X75" i="75"/>
  <c r="Y75" i="75" s="1"/>
  <c r="AN79" i="75"/>
  <c r="X79" i="75"/>
  <c r="Y79" i="75" s="1"/>
  <c r="X36" i="69"/>
  <c r="Y36" i="69" s="1"/>
  <c r="AN36" i="69"/>
  <c r="E152" i="60"/>
  <c r="T152" i="60" s="1"/>
  <c r="U152" i="60"/>
  <c r="X152" i="60" s="1"/>
  <c r="F151" i="60"/>
  <c r="AP56" i="68"/>
  <c r="BI56" i="68" s="1"/>
  <c r="AP16" i="68"/>
  <c r="BI16" i="68" s="1"/>
  <c r="AP74" i="69"/>
  <c r="BI74" i="69" s="1"/>
  <c r="AN34" i="68"/>
  <c r="X34" i="68"/>
  <c r="Y34" i="68" s="1"/>
  <c r="AN87" i="75"/>
  <c r="X87" i="75"/>
  <c r="Y87" i="75" s="1"/>
  <c r="AN88" i="75"/>
  <c r="X88" i="75"/>
  <c r="Y88" i="75" s="1"/>
  <c r="O159" i="60"/>
  <c r="I159" i="60"/>
  <c r="R159" i="60"/>
  <c r="AP80" i="69"/>
  <c r="BI80" i="69" s="1"/>
  <c r="AP23" i="75"/>
  <c r="BI23" i="75" s="1"/>
  <c r="D107" i="60"/>
  <c r="F107" i="60"/>
  <c r="G107" i="60"/>
  <c r="C107" i="60"/>
  <c r="H107" i="60" s="1"/>
  <c r="I107" i="60" s="1"/>
  <c r="E107" i="60"/>
  <c r="AP10" i="68"/>
  <c r="BI10" i="68" s="1"/>
  <c r="AP51" i="75"/>
  <c r="BI51" i="75" s="1"/>
  <c r="X42" i="68"/>
  <c r="Y42" i="68" s="1"/>
  <c r="AN42" i="68"/>
  <c r="AN84" i="69"/>
  <c r="X84" i="69"/>
  <c r="Y84" i="69" s="1"/>
  <c r="AN12" i="69"/>
  <c r="X12" i="69"/>
  <c r="Y12" i="69" s="1"/>
  <c r="X84" i="75"/>
  <c r="Y84" i="75" s="1"/>
  <c r="AN84" i="75"/>
  <c r="AN33" i="75"/>
  <c r="X33" i="75"/>
  <c r="Y33" i="75" s="1"/>
  <c r="AN67" i="75"/>
  <c r="X67" i="75"/>
  <c r="Y67" i="75" s="1"/>
  <c r="BI7" i="75"/>
  <c r="G6" i="64"/>
  <c r="AP6" i="66"/>
  <c r="BI6" i="66" s="1"/>
  <c r="AP18" i="69"/>
  <c r="BI18" i="69" s="1"/>
  <c r="AP28" i="66"/>
  <c r="BI28" i="66" s="1"/>
  <c r="AP34" i="69"/>
  <c r="BI34" i="69" s="1"/>
  <c r="AA13" i="78"/>
  <c r="L13" i="81"/>
  <c r="L26" i="81"/>
  <c r="L42" i="81"/>
  <c r="L16" i="81"/>
  <c r="L33" i="81"/>
  <c r="L34" i="81"/>
  <c r="L56" i="81"/>
  <c r="L49" i="81"/>
  <c r="L21" i="81"/>
  <c r="L57" i="81"/>
  <c r="L17" i="81"/>
  <c r="L14" i="81"/>
  <c r="L41" i="81"/>
  <c r="L50" i="81"/>
  <c r="L18" i="81"/>
  <c r="L28" i="81"/>
  <c r="L53" i="81"/>
  <c r="L38" i="81"/>
  <c r="K152" i="60"/>
  <c r="L151" i="60"/>
  <c r="K151" i="60" s="1"/>
  <c r="K154" i="60"/>
  <c r="L163" i="60"/>
  <c r="K163" i="60" s="1"/>
  <c r="B67" i="60"/>
  <c r="AA8" i="78"/>
  <c r="AP8" i="76"/>
  <c r="BI8" i="76" s="1"/>
  <c r="AP60" i="68"/>
  <c r="BI60" i="68" s="1"/>
  <c r="C49" i="60"/>
  <c r="H50" i="60"/>
  <c r="AN50" i="75"/>
  <c r="X50" i="75"/>
  <c r="Y50" i="75" s="1"/>
  <c r="AN6" i="75"/>
  <c r="AP6" i="75" s="1"/>
  <c r="AN77" i="75"/>
  <c r="X77" i="75"/>
  <c r="Y77" i="75" s="1"/>
  <c r="AN83" i="75"/>
  <c r="X83" i="75"/>
  <c r="Y83" i="75" s="1"/>
  <c r="X93" i="75"/>
  <c r="Y93" i="75" s="1"/>
  <c r="AN93" i="75"/>
  <c r="E159" i="60"/>
  <c r="T159" i="60" s="1"/>
  <c r="W159" i="60" s="1"/>
  <c r="U159" i="60"/>
  <c r="X159" i="60" s="1"/>
  <c r="G159" i="60"/>
  <c r="V159" i="60" s="1"/>
  <c r="C230" i="60"/>
  <c r="H230" i="60" s="1"/>
  <c r="I230" i="60" s="1"/>
  <c r="H228" i="60"/>
  <c r="I228" i="60" s="1"/>
  <c r="AP49" i="75"/>
  <c r="BI49" i="75" s="1"/>
  <c r="M11" i="80"/>
  <c r="J11" i="80" s="1"/>
  <c r="L8" i="80"/>
  <c r="L18" i="80"/>
  <c r="M18" i="80" s="1"/>
  <c r="M8" i="80"/>
  <c r="H241" i="60"/>
  <c r="H242" i="60" s="1"/>
  <c r="I225" i="60"/>
  <c r="I241" i="60" s="1"/>
  <c r="I242" i="60" s="1"/>
  <c r="E153" i="60"/>
  <c r="T153" i="60" s="1"/>
  <c r="U153" i="60"/>
  <c r="X153" i="60" s="1"/>
  <c r="X48" i="69"/>
  <c r="Y48" i="69" s="1"/>
  <c r="AN48" i="69"/>
  <c r="X44" i="68"/>
  <c r="Y44" i="68" s="1"/>
  <c r="AN44" i="68"/>
  <c r="AN18" i="75"/>
  <c r="X18" i="75"/>
  <c r="Y18" i="75" s="1"/>
  <c r="X98" i="69"/>
  <c r="Y98" i="69" s="1"/>
  <c r="AN98" i="69"/>
  <c r="B69" i="60"/>
  <c r="AA10" i="78"/>
  <c r="Q154" i="60"/>
  <c r="R163" i="60"/>
  <c r="AP78" i="66"/>
  <c r="BI78" i="66" s="1"/>
  <c r="O163" i="60"/>
  <c r="N154" i="60"/>
  <c r="AP41" i="69"/>
  <c r="BI41" i="69" s="1"/>
  <c r="AP99" i="75"/>
  <c r="BI99" i="75" s="1"/>
  <c r="AP20" i="68"/>
  <c r="BI20" i="68" s="1"/>
  <c r="X76" i="69"/>
  <c r="Y76" i="69" s="1"/>
  <c r="AN76" i="69"/>
  <c r="N25" i="78"/>
  <c r="U150" i="60"/>
  <c r="X150" i="60" s="1"/>
  <c r="E150" i="60"/>
  <c r="T150" i="60" s="1"/>
  <c r="F154" i="60"/>
  <c r="X91" i="75"/>
  <c r="Y91" i="75" s="1"/>
  <c r="AN91" i="75"/>
  <c r="X6" i="69"/>
  <c r="Y6" i="69" s="1"/>
  <c r="AN6" i="69"/>
  <c r="O151" i="60"/>
  <c r="N151" i="60" s="1"/>
  <c r="N152" i="60"/>
  <c r="AN95" i="75"/>
  <c r="X95" i="75"/>
  <c r="Y95" i="75" s="1"/>
  <c r="C127" i="60"/>
  <c r="H127" i="60" s="1"/>
  <c r="I127" i="60" s="1"/>
  <c r="H128" i="60"/>
  <c r="I128" i="60" s="1"/>
  <c r="M159" i="60"/>
  <c r="K159" i="60"/>
  <c r="AP61" i="69"/>
  <c r="BI61" i="69" s="1"/>
  <c r="AP33" i="68"/>
  <c r="BI33" i="68" s="1"/>
  <c r="AP31" i="66"/>
  <c r="BI31" i="66" s="1"/>
  <c r="AP50" i="68"/>
  <c r="BI50" i="68" s="1"/>
  <c r="AN11" i="68"/>
  <c r="AN86" i="75"/>
  <c r="X86" i="75"/>
  <c r="Y86" i="75" s="1"/>
  <c r="X94" i="75"/>
  <c r="Y94" i="75" s="1"/>
  <c r="AN94" i="75"/>
  <c r="AN78" i="75"/>
  <c r="X78" i="75"/>
  <c r="Y78" i="75" s="1"/>
  <c r="U162" i="60"/>
  <c r="X162" i="60" s="1"/>
  <c r="E162" i="60"/>
  <c r="T162" i="60" s="1"/>
  <c r="W162" i="60" s="1"/>
  <c r="AP148" i="66"/>
  <c r="BI148" i="66" s="1"/>
  <c r="AP45" i="75"/>
  <c r="BI45" i="75" s="1"/>
  <c r="AP15" i="75"/>
  <c r="BI15" i="75" s="1"/>
  <c r="AN14" i="66"/>
  <c r="AN14" i="68"/>
  <c r="X85" i="75"/>
  <c r="Y85" i="75" s="1"/>
  <c r="AN85" i="75"/>
  <c r="H15" i="19"/>
  <c r="I3" i="19"/>
  <c r="K149" i="60"/>
  <c r="V149" i="60"/>
  <c r="Y149" i="60" s="1"/>
  <c r="H209" i="60"/>
  <c r="I209" i="60" s="1"/>
  <c r="X5" i="76"/>
  <c r="AN5" i="76"/>
  <c r="G9" i="60" l="1"/>
  <c r="O8" i="74"/>
  <c r="N7" i="57"/>
  <c r="N62" i="57" s="1"/>
  <c r="D9" i="60"/>
  <c r="M13" i="53"/>
  <c r="M22" i="53" s="1"/>
  <c r="M23" i="53" s="1"/>
  <c r="J23" i="53" s="1"/>
  <c r="E63" i="60"/>
  <c r="L43" i="55"/>
  <c r="G124" i="60"/>
  <c r="G123" i="60" s="1"/>
  <c r="I154" i="60"/>
  <c r="H150" i="60"/>
  <c r="AP59" i="69"/>
  <c r="BI59" i="69" s="1"/>
  <c r="G63" i="60"/>
  <c r="F63" i="60"/>
  <c r="D63" i="60"/>
  <c r="AP96" i="69"/>
  <c r="BI96" i="69" s="1"/>
  <c r="L29" i="55"/>
  <c r="L52" i="55" s="1"/>
  <c r="L54" i="55" s="1"/>
  <c r="L59" i="55" s="1"/>
  <c r="H152" i="60"/>
  <c r="B194" i="60"/>
  <c r="G194" i="60" s="1"/>
  <c r="F9" i="60"/>
  <c r="E193" i="60"/>
  <c r="E192" i="60" s="1"/>
  <c r="L8" i="52"/>
  <c r="L7" i="52" s="1"/>
  <c r="L31" i="52" s="1"/>
  <c r="L41" i="52" s="1"/>
  <c r="AP38" i="75"/>
  <c r="BI38" i="75" s="1"/>
  <c r="Y159" i="60"/>
  <c r="M12" i="80"/>
  <c r="J12" i="80" s="1"/>
  <c r="F196" i="60"/>
  <c r="C193" i="60"/>
  <c r="H193" i="60" s="1"/>
  <c r="I193" i="60" s="1"/>
  <c r="AP31" i="69"/>
  <c r="BI31" i="69" s="1"/>
  <c r="O28" i="33"/>
  <c r="D193" i="60"/>
  <c r="D192" i="60" s="1"/>
  <c r="B41" i="60"/>
  <c r="B123" i="60"/>
  <c r="C185" i="60"/>
  <c r="H185" i="60" s="1"/>
  <c r="I185" i="60" s="1"/>
  <c r="F185" i="60"/>
  <c r="H188" i="60"/>
  <c r="I188" i="60" s="1"/>
  <c r="C117" i="60"/>
  <c r="H117" i="60" s="1"/>
  <c r="I117" i="60" s="1"/>
  <c r="G117" i="60"/>
  <c r="G189" i="60"/>
  <c r="D189" i="60"/>
  <c r="I189" i="60"/>
  <c r="F189" i="60"/>
  <c r="E189" i="60"/>
  <c r="E115" i="60"/>
  <c r="E114" i="60" s="1"/>
  <c r="O23" i="33"/>
  <c r="E117" i="60"/>
  <c r="G190" i="60"/>
  <c r="E190" i="60"/>
  <c r="E185" i="60"/>
  <c r="F117" i="60"/>
  <c r="C190" i="60"/>
  <c r="H190" i="60" s="1"/>
  <c r="I190" i="60" s="1"/>
  <c r="D185" i="60"/>
  <c r="L10" i="79"/>
  <c r="D115" i="60"/>
  <c r="D114" i="60" s="1"/>
  <c r="B118" i="60"/>
  <c r="B108" i="60"/>
  <c r="G108" i="60" s="1"/>
  <c r="B114" i="60"/>
  <c r="B183" i="60"/>
  <c r="E183" i="60" s="1"/>
  <c r="E182" i="60" s="1"/>
  <c r="E181" i="60" s="1"/>
  <c r="C115" i="60"/>
  <c r="H115" i="60" s="1"/>
  <c r="I115" i="60" s="1"/>
  <c r="F115" i="60"/>
  <c r="F114" i="60" s="1"/>
  <c r="AN36" i="66"/>
  <c r="AP36" i="66" s="1"/>
  <c r="BI36" i="66" s="1"/>
  <c r="F205" i="60"/>
  <c r="G205" i="60"/>
  <c r="C205" i="60"/>
  <c r="H205" i="60" s="1"/>
  <c r="I205" i="60" s="1"/>
  <c r="D205" i="60"/>
  <c r="L22" i="81"/>
  <c r="AP50" i="69"/>
  <c r="BI50" i="69" s="1"/>
  <c r="AP98" i="69"/>
  <c r="BI98" i="69" s="1"/>
  <c r="AP48" i="69"/>
  <c r="BI48" i="69" s="1"/>
  <c r="AP83" i="69"/>
  <c r="BI83" i="69" s="1"/>
  <c r="D196" i="60"/>
  <c r="C196" i="60"/>
  <c r="H196" i="60" s="1"/>
  <c r="I196" i="60" s="1"/>
  <c r="E196" i="60"/>
  <c r="AN35" i="66"/>
  <c r="AP37" i="69"/>
  <c r="BI37" i="69" s="1"/>
  <c r="AP55" i="69"/>
  <c r="BI55" i="69" s="1"/>
  <c r="AP100" i="69"/>
  <c r="BI100" i="69" s="1"/>
  <c r="O7" i="74"/>
  <c r="O31" i="74" s="1"/>
  <c r="O41" i="74" s="1"/>
  <c r="O45" i="74" s="1"/>
  <c r="B153" i="60"/>
  <c r="D153" i="60"/>
  <c r="F124" i="60"/>
  <c r="F123" i="60" s="1"/>
  <c r="E124" i="60"/>
  <c r="E123" i="60" s="1"/>
  <c r="C123" i="60"/>
  <c r="H123" i="60" s="1"/>
  <c r="D124" i="60"/>
  <c r="D123" i="60" s="1"/>
  <c r="AP7" i="66"/>
  <c r="BI7" i="66" s="1"/>
  <c r="D151" i="60"/>
  <c r="B218" i="60"/>
  <c r="C218" i="60" s="1"/>
  <c r="C217" i="60" s="1"/>
  <c r="C223" i="60" s="1"/>
  <c r="H223" i="60" s="1"/>
  <c r="P17" i="50"/>
  <c r="T17" i="50" s="1"/>
  <c r="AP90" i="69"/>
  <c r="BI90" i="69" s="1"/>
  <c r="AP66" i="69"/>
  <c r="BI66" i="69" s="1"/>
  <c r="AP67" i="75"/>
  <c r="BI67" i="75" s="1"/>
  <c r="AP84" i="69"/>
  <c r="BI84" i="69" s="1"/>
  <c r="AP28" i="68"/>
  <c r="BI28" i="68" s="1"/>
  <c r="D47" i="60"/>
  <c r="G47" i="60"/>
  <c r="C47" i="60"/>
  <c r="H47" i="60" s="1"/>
  <c r="I47" i="60" s="1"/>
  <c r="E47" i="60"/>
  <c r="F47" i="60"/>
  <c r="L46" i="81"/>
  <c r="L45" i="81" s="1"/>
  <c r="AP79" i="69"/>
  <c r="BI79" i="69" s="1"/>
  <c r="AP11" i="69"/>
  <c r="BI11" i="69" s="1"/>
  <c r="AP94" i="69"/>
  <c r="BI94" i="69" s="1"/>
  <c r="L32" i="79"/>
  <c r="AP13" i="75"/>
  <c r="BI13" i="75" s="1"/>
  <c r="AP42" i="68"/>
  <c r="BI42" i="68" s="1"/>
  <c r="AP76" i="69"/>
  <c r="BI76" i="69" s="1"/>
  <c r="AP6" i="69"/>
  <c r="BI6" i="69" s="1"/>
  <c r="AP36" i="69"/>
  <c r="BI36" i="69" s="1"/>
  <c r="P26" i="50"/>
  <c r="T26" i="50" s="1"/>
  <c r="E125" i="60"/>
  <c r="G125" i="60"/>
  <c r="F125" i="60"/>
  <c r="D125" i="60"/>
  <c r="C125" i="60"/>
  <c r="H125" i="60" s="1"/>
  <c r="I125" i="60" s="1"/>
  <c r="D119" i="60"/>
  <c r="D118" i="60" s="1"/>
  <c r="L13" i="79"/>
  <c r="P11" i="50"/>
  <c r="T11" i="50" s="1"/>
  <c r="O13" i="33"/>
  <c r="G119" i="60"/>
  <c r="G118" i="60" s="1"/>
  <c r="E119" i="60"/>
  <c r="E118" i="60" s="1"/>
  <c r="C119" i="60"/>
  <c r="C118" i="60" s="1"/>
  <c r="H118" i="60" s="1"/>
  <c r="Y45" i="66"/>
  <c r="AP45" i="66" s="1"/>
  <c r="BI45" i="66" s="1"/>
  <c r="Y134" i="66"/>
  <c r="AP134" i="66" s="1"/>
  <c r="BI134" i="66" s="1"/>
  <c r="Y177" i="66"/>
  <c r="AP177" i="66" s="1"/>
  <c r="BI177" i="66" s="1"/>
  <c r="Y125" i="66"/>
  <c r="AP125" i="66" s="1"/>
  <c r="BI125" i="66" s="1"/>
  <c r="Y143" i="66"/>
  <c r="AP143" i="66" s="1"/>
  <c r="BI143" i="66" s="1"/>
  <c r="Y41" i="66"/>
  <c r="AP41" i="66" s="1"/>
  <c r="BI41" i="66" s="1"/>
  <c r="Y109" i="66"/>
  <c r="AP109" i="66" s="1"/>
  <c r="BI109" i="66" s="1"/>
  <c r="Y180" i="66"/>
  <c r="AP180" i="66" s="1"/>
  <c r="BI180" i="66" s="1"/>
  <c r="Y67" i="66"/>
  <c r="AP67" i="66" s="1"/>
  <c r="BI67" i="66" s="1"/>
  <c r="Y33" i="66"/>
  <c r="Y192" i="66"/>
  <c r="AP192" i="66" s="1"/>
  <c r="BI192" i="66" s="1"/>
  <c r="Y159" i="66"/>
  <c r="AP159" i="66" s="1"/>
  <c r="BI159" i="66" s="1"/>
  <c r="Y81" i="66"/>
  <c r="AP81" i="66" s="1"/>
  <c r="BI81" i="66" s="1"/>
  <c r="Y150" i="66"/>
  <c r="AP150" i="66" s="1"/>
  <c r="BI150" i="66" s="1"/>
  <c r="Y170" i="66"/>
  <c r="AP170" i="66" s="1"/>
  <c r="BI170" i="66" s="1"/>
  <c r="Y108" i="66"/>
  <c r="AP108" i="66" s="1"/>
  <c r="BI108" i="66" s="1"/>
  <c r="Y139" i="66"/>
  <c r="AP139" i="66" s="1"/>
  <c r="BI139" i="66" s="1"/>
  <c r="Y89" i="66"/>
  <c r="AP89" i="66" s="1"/>
  <c r="BI89" i="66" s="1"/>
  <c r="AP55" i="75"/>
  <c r="BI55" i="75" s="1"/>
  <c r="AP79" i="75"/>
  <c r="BI79" i="75" s="1"/>
  <c r="L19" i="79"/>
  <c r="L28" i="79"/>
  <c r="L25" i="81"/>
  <c r="L38" i="79"/>
  <c r="L20" i="81"/>
  <c r="AP58" i="66"/>
  <c r="BI58" i="66" s="1"/>
  <c r="AP77" i="66"/>
  <c r="BI77" i="66" s="1"/>
  <c r="AN32" i="66"/>
  <c r="AP32" i="66" s="1"/>
  <c r="BI32" i="66" s="1"/>
  <c r="AP205" i="66"/>
  <c r="BI205" i="66" s="1"/>
  <c r="AP64" i="66"/>
  <c r="BI64" i="66" s="1"/>
  <c r="AN9" i="66"/>
  <c r="AP9" i="66" s="1"/>
  <c r="BI9" i="66" s="1"/>
  <c r="BI34" i="66"/>
  <c r="AP129" i="66"/>
  <c r="BI129" i="66" s="1"/>
  <c r="AP39" i="66"/>
  <c r="BI39" i="66" s="1"/>
  <c r="AP225" i="66"/>
  <c r="BI225" i="66" s="1"/>
  <c r="AP151" i="66"/>
  <c r="BI151" i="66" s="1"/>
  <c r="AP141" i="66"/>
  <c r="BI141" i="66" s="1"/>
  <c r="AP223" i="66"/>
  <c r="BI223" i="66" s="1"/>
  <c r="AP153" i="66"/>
  <c r="BI153" i="66" s="1"/>
  <c r="AP154" i="66"/>
  <c r="BI154" i="66" s="1"/>
  <c r="AP224" i="66"/>
  <c r="BI224" i="66" s="1"/>
  <c r="P8" i="50"/>
  <c r="T8" i="50" s="1"/>
  <c r="O10" i="33"/>
  <c r="B105" i="60"/>
  <c r="F105" i="60" s="1"/>
  <c r="F104" i="60" s="1"/>
  <c r="L23" i="79"/>
  <c r="L19" i="81"/>
  <c r="L15" i="81" s="1"/>
  <c r="B191" i="60"/>
  <c r="E191" i="60" s="1"/>
  <c r="AP5" i="75"/>
  <c r="BI5" i="75" s="1"/>
  <c r="AP10" i="75"/>
  <c r="BI10" i="75" s="1"/>
  <c r="AP85" i="66"/>
  <c r="BI85" i="66" s="1"/>
  <c r="AP175" i="66"/>
  <c r="BI175" i="66" s="1"/>
  <c r="AP126" i="66"/>
  <c r="BI126" i="66" s="1"/>
  <c r="AP183" i="66"/>
  <c r="BI183" i="66" s="1"/>
  <c r="AP122" i="66"/>
  <c r="BI122" i="66" s="1"/>
  <c r="AP196" i="66"/>
  <c r="BI196" i="66" s="1"/>
  <c r="AP227" i="66"/>
  <c r="BI227" i="66" s="1"/>
  <c r="AP69" i="66"/>
  <c r="BI69" i="66" s="1"/>
  <c r="AP38" i="66"/>
  <c r="BI38" i="66" s="1"/>
  <c r="AP135" i="66"/>
  <c r="BI135" i="66" s="1"/>
  <c r="AP189" i="66"/>
  <c r="BI189" i="66" s="1"/>
  <c r="AN17" i="66"/>
  <c r="AP17" i="66" s="1"/>
  <c r="BI17" i="66" s="1"/>
  <c r="AP100" i="66"/>
  <c r="BI100" i="66" s="1"/>
  <c r="AP144" i="66"/>
  <c r="BI144" i="66" s="1"/>
  <c r="AP48" i="66"/>
  <c r="BI48" i="66" s="1"/>
  <c r="AP20" i="66"/>
  <c r="BI20" i="66" s="1"/>
  <c r="AP103" i="66"/>
  <c r="BI103" i="66" s="1"/>
  <c r="AP128" i="66"/>
  <c r="BI128" i="66" s="1"/>
  <c r="AP162" i="66"/>
  <c r="BI162" i="66" s="1"/>
  <c r="AP107" i="66"/>
  <c r="BI107" i="66" s="1"/>
  <c r="AP60" i="66"/>
  <c r="BI60" i="66" s="1"/>
  <c r="AP7" i="68"/>
  <c r="BI7" i="68" s="1"/>
  <c r="AP12" i="68"/>
  <c r="BI12" i="68" s="1"/>
  <c r="AP8" i="68"/>
  <c r="BI8" i="68" s="1"/>
  <c r="AP23" i="68"/>
  <c r="BI23" i="68" s="1"/>
  <c r="AP21" i="68"/>
  <c r="BI21" i="68" s="1"/>
  <c r="AN11" i="75"/>
  <c r="AP24" i="66"/>
  <c r="BI24" i="66" s="1"/>
  <c r="AF10" i="57"/>
  <c r="AP10" i="66"/>
  <c r="BI10" i="66" s="1"/>
  <c r="AP26" i="66"/>
  <c r="BI26" i="66" s="1"/>
  <c r="AN11" i="66"/>
  <c r="AP29" i="66"/>
  <c r="BI29" i="66" s="1"/>
  <c r="AP22" i="66"/>
  <c r="BI22" i="66" s="1"/>
  <c r="AP27" i="66"/>
  <c r="BI27" i="66" s="1"/>
  <c r="AN23" i="66"/>
  <c r="AP23" i="66" s="1"/>
  <c r="BI23" i="66" s="1"/>
  <c r="AN30" i="66"/>
  <c r="AP30" i="66" s="1"/>
  <c r="BI30" i="66" s="1"/>
  <c r="G122" i="60"/>
  <c r="P21" i="50"/>
  <c r="T21" i="50" s="1"/>
  <c r="L11" i="81"/>
  <c r="D122" i="60"/>
  <c r="C122" i="60"/>
  <c r="H122" i="60" s="1"/>
  <c r="I122" i="60" s="1"/>
  <c r="L17" i="80"/>
  <c r="M17" i="80" s="1"/>
  <c r="C158" i="60"/>
  <c r="F158" i="60" s="1"/>
  <c r="Q49" i="33"/>
  <c r="D7" i="48"/>
  <c r="E122" i="60"/>
  <c r="G207" i="60"/>
  <c r="D207" i="60"/>
  <c r="C207" i="60"/>
  <c r="H207" i="60" s="1"/>
  <c r="I207" i="60" s="1"/>
  <c r="F207" i="60"/>
  <c r="L164" i="60"/>
  <c r="K164" i="60" s="1"/>
  <c r="J22" i="53"/>
  <c r="J13" i="53"/>
  <c r="B152" i="60"/>
  <c r="W152" i="60" s="1"/>
  <c r="F5" i="47"/>
  <c r="F6" i="47" s="1"/>
  <c r="F16" i="47" s="1"/>
  <c r="S42" i="33"/>
  <c r="O42" i="33" s="1"/>
  <c r="M152" i="60"/>
  <c r="M151" i="60" s="1"/>
  <c r="P152" i="60"/>
  <c r="P151" i="60" s="1"/>
  <c r="J152" i="60"/>
  <c r="J151" i="60" s="1"/>
  <c r="S152" i="60"/>
  <c r="S151" i="60" s="1"/>
  <c r="G152" i="60"/>
  <c r="M10" i="80"/>
  <c r="J10" i="80" s="1"/>
  <c r="W153" i="60"/>
  <c r="AP95" i="75"/>
  <c r="BI95" i="75" s="1"/>
  <c r="AP18" i="75"/>
  <c r="BI18" i="75" s="1"/>
  <c r="S159" i="60"/>
  <c r="Q159" i="60"/>
  <c r="U151" i="60"/>
  <c r="X151" i="60" s="1"/>
  <c r="E151" i="60"/>
  <c r="T151" i="60" s="1"/>
  <c r="I43" i="60"/>
  <c r="H42" i="60"/>
  <c r="J159" i="60"/>
  <c r="H159" i="60"/>
  <c r="AP11" i="68"/>
  <c r="BI11" i="68" s="1"/>
  <c r="AP93" i="75"/>
  <c r="BI93" i="75" s="1"/>
  <c r="L37" i="81"/>
  <c r="AP84" i="75"/>
  <c r="BI84" i="75" s="1"/>
  <c r="N159" i="60"/>
  <c r="P159" i="60"/>
  <c r="AP13" i="66"/>
  <c r="BI13" i="66" s="1"/>
  <c r="AP34" i="68"/>
  <c r="BI34" i="68" s="1"/>
  <c r="H12" i="60"/>
  <c r="I12" i="60" s="1"/>
  <c r="C11" i="60"/>
  <c r="AP78" i="75"/>
  <c r="BI78" i="75" s="1"/>
  <c r="AP86" i="75"/>
  <c r="BI86" i="75" s="1"/>
  <c r="AP44" i="68"/>
  <c r="BI44" i="68" s="1"/>
  <c r="AP33" i="75"/>
  <c r="BI33" i="75" s="1"/>
  <c r="AP12" i="69"/>
  <c r="BI12" i="69" s="1"/>
  <c r="AP88" i="75"/>
  <c r="BI88" i="75" s="1"/>
  <c r="AP87" i="75"/>
  <c r="BI87" i="75" s="1"/>
  <c r="AP75" i="75"/>
  <c r="BI75" i="75" s="1"/>
  <c r="T149" i="60"/>
  <c r="W149" i="60" s="1"/>
  <c r="X149" i="60"/>
  <c r="AP73" i="75"/>
  <c r="BI73" i="75" s="1"/>
  <c r="L48" i="81"/>
  <c r="L58" i="81"/>
  <c r="J8" i="80"/>
  <c r="E69" i="60"/>
  <c r="D69" i="60"/>
  <c r="G69" i="60"/>
  <c r="F69" i="60"/>
  <c r="C69" i="60"/>
  <c r="H69" i="60" s="1"/>
  <c r="I69" i="60" s="1"/>
  <c r="AP91" i="75"/>
  <c r="BI91" i="75" s="1"/>
  <c r="AP77" i="75"/>
  <c r="BI77" i="75" s="1"/>
  <c r="AP50" i="75"/>
  <c r="BI50" i="75" s="1"/>
  <c r="AP14" i="66"/>
  <c r="E154" i="60"/>
  <c r="T154" i="60" s="1"/>
  <c r="F163" i="60"/>
  <c r="U154" i="60"/>
  <c r="X154" i="60" s="1"/>
  <c r="C9" i="64"/>
  <c r="Y5" i="76"/>
  <c r="N163" i="60"/>
  <c r="O164" i="60"/>
  <c r="C8" i="64"/>
  <c r="AA7" i="78"/>
  <c r="AA22" i="78" s="1"/>
  <c r="D8" i="64"/>
  <c r="H49" i="60"/>
  <c r="I49" i="60" s="1"/>
  <c r="I50" i="60"/>
  <c r="B66" i="60"/>
  <c r="E9" i="64"/>
  <c r="I10" i="19"/>
  <c r="I7" i="19"/>
  <c r="I15" i="19"/>
  <c r="I4" i="19"/>
  <c r="I14" i="19"/>
  <c r="I11" i="19"/>
  <c r="I8" i="19"/>
  <c r="I13" i="19"/>
  <c r="I9" i="19"/>
  <c r="I12" i="19"/>
  <c r="I5" i="19"/>
  <c r="I6" i="19"/>
  <c r="AP85" i="75"/>
  <c r="BI85" i="75" s="1"/>
  <c r="AP14" i="68"/>
  <c r="BI14" i="68" s="1"/>
  <c r="R164" i="60"/>
  <c r="Q163" i="60"/>
  <c r="G67" i="60"/>
  <c r="G66" i="60" s="1"/>
  <c r="G81" i="60" s="1"/>
  <c r="E67" i="60"/>
  <c r="E66" i="60" s="1"/>
  <c r="E81" i="60" s="1"/>
  <c r="C67" i="60"/>
  <c r="F67" i="60"/>
  <c r="F66" i="60" s="1"/>
  <c r="F81" i="60" s="1"/>
  <c r="D67" i="60"/>
  <c r="D66" i="60" s="1"/>
  <c r="D81" i="60" s="1"/>
  <c r="AP94" i="75"/>
  <c r="BI94" i="75" s="1"/>
  <c r="AN5" i="68"/>
  <c r="C10" i="64"/>
  <c r="AP83" i="75"/>
  <c r="BI83" i="75" s="1"/>
  <c r="B81" i="60" l="1"/>
  <c r="B192" i="60"/>
  <c r="E201" i="60"/>
  <c r="C194" i="60"/>
  <c r="H194" i="60" s="1"/>
  <c r="I194" i="60" s="1"/>
  <c r="F194" i="60"/>
  <c r="E194" i="60"/>
  <c r="D194" i="60"/>
  <c r="I163" i="60"/>
  <c r="H154" i="60"/>
  <c r="C192" i="60"/>
  <c r="H192" i="60" s="1"/>
  <c r="I192" i="60" s="1"/>
  <c r="I123" i="60"/>
  <c r="S49" i="33"/>
  <c r="D158" i="60"/>
  <c r="D183" i="60"/>
  <c r="D182" i="60" s="1"/>
  <c r="D181" i="60" s="1"/>
  <c r="D201" i="60" s="1"/>
  <c r="L9" i="79"/>
  <c r="I118" i="60"/>
  <c r="G183" i="60"/>
  <c r="G182" i="60" s="1"/>
  <c r="G181" i="60" s="1"/>
  <c r="G201" i="60" s="1"/>
  <c r="E108" i="60"/>
  <c r="F183" i="60"/>
  <c r="F182" i="60" s="1"/>
  <c r="F181" i="60" s="1"/>
  <c r="F201" i="60" s="1"/>
  <c r="C183" i="60"/>
  <c r="H183" i="60" s="1"/>
  <c r="I183" i="60" s="1"/>
  <c r="B187" i="60"/>
  <c r="I187" i="60" s="1"/>
  <c r="F108" i="60"/>
  <c r="C108" i="60"/>
  <c r="H108" i="60" s="1"/>
  <c r="I108" i="60" s="1"/>
  <c r="B223" i="60"/>
  <c r="I223" i="60" s="1"/>
  <c r="B217" i="60"/>
  <c r="D108" i="60"/>
  <c r="C114" i="60"/>
  <c r="H114" i="60" s="1"/>
  <c r="I114" i="60" s="1"/>
  <c r="AP35" i="66"/>
  <c r="BI35" i="66" s="1"/>
  <c r="S41" i="74"/>
  <c r="S45" i="74" s="1"/>
  <c r="S54" i="74" s="1"/>
  <c r="S56" i="74" s="1"/>
  <c r="O56" i="74" s="1"/>
  <c r="AN33" i="66"/>
  <c r="F218" i="60"/>
  <c r="F217" i="60" s="1"/>
  <c r="F223" i="60" s="1"/>
  <c r="H217" i="60"/>
  <c r="G218" i="60"/>
  <c r="G217" i="60" s="1"/>
  <c r="G223" i="60" s="1"/>
  <c r="J153" i="60"/>
  <c r="G153" i="60"/>
  <c r="V153" i="60" s="1"/>
  <c r="Y153" i="60" s="1"/>
  <c r="P153" i="60"/>
  <c r="M153" i="60"/>
  <c r="S153" i="60"/>
  <c r="D218" i="60"/>
  <c r="D217" i="60" s="1"/>
  <c r="D223" i="60" s="1"/>
  <c r="E218" i="60"/>
  <c r="E217" i="60" s="1"/>
  <c r="E223" i="60" s="1"/>
  <c r="H218" i="60"/>
  <c r="I218" i="60" s="1"/>
  <c r="B104" i="60"/>
  <c r="O9" i="33"/>
  <c r="E10" i="64"/>
  <c r="G191" i="60"/>
  <c r="H119" i="60"/>
  <c r="I119" i="60" s="1"/>
  <c r="C191" i="60"/>
  <c r="H191" i="60" s="1"/>
  <c r="I191" i="60" s="1"/>
  <c r="F191" i="60"/>
  <c r="P7" i="50"/>
  <c r="T7" i="50" s="1"/>
  <c r="L51" i="81"/>
  <c r="C105" i="60"/>
  <c r="H105" i="60" s="1"/>
  <c r="I105" i="60" s="1"/>
  <c r="D105" i="60"/>
  <c r="D104" i="60" s="1"/>
  <c r="E105" i="60"/>
  <c r="E104" i="60" s="1"/>
  <c r="G105" i="60"/>
  <c r="G104" i="60" s="1"/>
  <c r="D191" i="60"/>
  <c r="AP11" i="75"/>
  <c r="BI11" i="75" s="1"/>
  <c r="E8" i="64"/>
  <c r="AP11" i="66"/>
  <c r="BI11" i="66" s="1"/>
  <c r="C182" i="60"/>
  <c r="C181" i="60" s="1"/>
  <c r="L158" i="60"/>
  <c r="K158" i="60" s="1"/>
  <c r="R158" i="60"/>
  <c r="S158" i="60" s="1"/>
  <c r="O158" i="60"/>
  <c r="N158" i="60" s="1"/>
  <c r="I158" i="60"/>
  <c r="J158" i="60" s="1"/>
  <c r="E83" i="60"/>
  <c r="K169" i="60" s="1"/>
  <c r="V152" i="60"/>
  <c r="Y152" i="60" s="1"/>
  <c r="G151" i="60"/>
  <c r="V151" i="60" s="1"/>
  <c r="Y151" i="60" s="1"/>
  <c r="H41" i="60"/>
  <c r="I41" i="60" s="1"/>
  <c r="I42" i="60"/>
  <c r="H11" i="60"/>
  <c r="C10" i="60"/>
  <c r="AP5" i="68"/>
  <c r="D10" i="64"/>
  <c r="F83" i="60"/>
  <c r="N164" i="60"/>
  <c r="BI14" i="66"/>
  <c r="Q164" i="60"/>
  <c r="G83" i="60"/>
  <c r="BI6" i="75"/>
  <c r="AP5" i="76"/>
  <c r="D9" i="64"/>
  <c r="U158" i="60"/>
  <c r="X158" i="60" s="1"/>
  <c r="E158" i="60"/>
  <c r="T158" i="60" s="1"/>
  <c r="W158" i="60" s="1"/>
  <c r="G158" i="60"/>
  <c r="V158" i="60" s="1"/>
  <c r="H67" i="60"/>
  <c r="C66" i="60"/>
  <c r="C81" i="60" s="1"/>
  <c r="F164" i="60"/>
  <c r="U163" i="60"/>
  <c r="E163" i="60"/>
  <c r="T163" i="60" s="1"/>
  <c r="B151" i="60" l="1"/>
  <c r="W151" i="60" s="1"/>
  <c r="F8" i="64"/>
  <c r="H163" i="60"/>
  <c r="I164" i="60"/>
  <c r="Y158" i="60"/>
  <c r="I217" i="60"/>
  <c r="P14" i="50"/>
  <c r="T14" i="50" s="1"/>
  <c r="E7" i="64"/>
  <c r="E11" i="64" s="1"/>
  <c r="D7" i="64"/>
  <c r="D11" i="64" s="1"/>
  <c r="C7" i="64"/>
  <c r="C11" i="64" s="1"/>
  <c r="O54" i="74"/>
  <c r="AP33" i="66"/>
  <c r="BI33" i="66" s="1"/>
  <c r="C104" i="60"/>
  <c r="H104" i="60" s="1"/>
  <c r="I104" i="60" s="1"/>
  <c r="O16" i="33"/>
  <c r="B111" i="60"/>
  <c r="C111" i="60" s="1"/>
  <c r="H111" i="60" s="1"/>
  <c r="I111" i="60" s="1"/>
  <c r="L16" i="79"/>
  <c r="H182" i="60"/>
  <c r="M158" i="60"/>
  <c r="Q158" i="60"/>
  <c r="P158" i="60"/>
  <c r="H158" i="60"/>
  <c r="E85" i="60"/>
  <c r="E86" i="60" s="1"/>
  <c r="E91" i="60"/>
  <c r="H10" i="60"/>
  <c r="C9" i="60"/>
  <c r="H9" i="60" s="1"/>
  <c r="H181" i="60"/>
  <c r="C201" i="60"/>
  <c r="H201" i="60" s="1"/>
  <c r="F91" i="60"/>
  <c r="F85" i="60"/>
  <c r="P13" i="50"/>
  <c r="T13" i="50" s="1"/>
  <c r="B110" i="60"/>
  <c r="L15" i="79"/>
  <c r="O15" i="33"/>
  <c r="F10" i="64"/>
  <c r="BI5" i="68"/>
  <c r="H81" i="60"/>
  <c r="G8" i="64"/>
  <c r="BI5" i="76"/>
  <c r="F9" i="64"/>
  <c r="H66" i="60"/>
  <c r="I66" i="60" s="1"/>
  <c r="I67" i="60"/>
  <c r="C83" i="60"/>
  <c r="U164" i="60"/>
  <c r="E164" i="60"/>
  <c r="T164" i="60" s="1"/>
  <c r="G85" i="60"/>
  <c r="G91" i="60"/>
  <c r="P15" i="50" l="1"/>
  <c r="T15" i="50" s="1"/>
  <c r="H164" i="60"/>
  <c r="D83" i="60"/>
  <c r="F7" i="64"/>
  <c r="F11" i="64" s="1"/>
  <c r="B184" i="60"/>
  <c r="F184" i="60" s="1"/>
  <c r="L12" i="81"/>
  <c r="L10" i="81" s="1"/>
  <c r="L9" i="81" s="1"/>
  <c r="L29" i="81" s="1"/>
  <c r="F111" i="60"/>
  <c r="E111" i="60"/>
  <c r="G111" i="60"/>
  <c r="D111" i="60"/>
  <c r="B112" i="60"/>
  <c r="C112" i="60" s="1"/>
  <c r="H112" i="60" s="1"/>
  <c r="I112" i="60" s="1"/>
  <c r="O17" i="33"/>
  <c r="O14" i="33" s="1"/>
  <c r="O8" i="33" s="1"/>
  <c r="O7" i="33" s="1"/>
  <c r="O31" i="33" s="1"/>
  <c r="O41" i="33" s="1"/>
  <c r="L17" i="79"/>
  <c r="L14" i="79" s="1"/>
  <c r="L8" i="79" s="1"/>
  <c r="L7" i="79" s="1"/>
  <c r="L31" i="79" s="1"/>
  <c r="L41" i="79" s="1"/>
  <c r="E92" i="60"/>
  <c r="E89" i="60"/>
  <c r="K168" i="60"/>
  <c r="E110" i="60"/>
  <c r="E109" i="60" s="1"/>
  <c r="E103" i="60" s="1"/>
  <c r="E102" i="60" s="1"/>
  <c r="E126" i="60" s="1"/>
  <c r="E136" i="60" s="1"/>
  <c r="M150" i="60" s="1"/>
  <c r="M154" i="60" s="1"/>
  <c r="M163" i="60" s="1"/>
  <c r="M164" i="60" s="1"/>
  <c r="E84" i="60" s="1"/>
  <c r="K170" i="60" s="1"/>
  <c r="G110" i="60"/>
  <c r="G109" i="60" s="1"/>
  <c r="G103" i="60" s="1"/>
  <c r="G102" i="60" s="1"/>
  <c r="G126" i="60" s="1"/>
  <c r="G136" i="60" s="1"/>
  <c r="S150" i="60" s="1"/>
  <c r="S154" i="60" s="1"/>
  <c r="S163" i="60" s="1"/>
  <c r="S164" i="60" s="1"/>
  <c r="G84" i="60" s="1"/>
  <c r="F110" i="60"/>
  <c r="F109" i="60" s="1"/>
  <c r="F103" i="60" s="1"/>
  <c r="F102" i="60" s="1"/>
  <c r="F126" i="60" s="1"/>
  <c r="F136" i="60" s="1"/>
  <c r="P150" i="60" s="1"/>
  <c r="P154" i="60" s="1"/>
  <c r="P163" i="60" s="1"/>
  <c r="P164" i="60" s="1"/>
  <c r="F84" i="60" s="1"/>
  <c r="D110" i="60"/>
  <c r="D109" i="60" s="1"/>
  <c r="D103" i="60" s="1"/>
  <c r="D102" i="60" s="1"/>
  <c r="D126" i="60" s="1"/>
  <c r="D136" i="60" s="1"/>
  <c r="J150" i="60" s="1"/>
  <c r="J154" i="60" s="1"/>
  <c r="J163" i="60" s="1"/>
  <c r="J164" i="60" s="1"/>
  <c r="D84" i="60" s="1"/>
  <c r="H170" i="60" s="1"/>
  <c r="C110" i="60"/>
  <c r="L32" i="81"/>
  <c r="L31" i="81" s="1"/>
  <c r="L43" i="81" s="1"/>
  <c r="B204" i="60"/>
  <c r="G9" i="64"/>
  <c r="H9" i="64" s="1"/>
  <c r="G10" i="64"/>
  <c r="G92" i="60"/>
  <c r="G86" i="60"/>
  <c r="G89" i="60" s="1"/>
  <c r="I81" i="60"/>
  <c r="B26" i="60"/>
  <c r="N24" i="78"/>
  <c r="E169" i="60"/>
  <c r="C91" i="60"/>
  <c r="H83" i="60"/>
  <c r="C85" i="60"/>
  <c r="F92" i="60"/>
  <c r="F86" i="60"/>
  <c r="F89" i="60" s="1"/>
  <c r="H8" i="64"/>
  <c r="D91" i="60" l="1"/>
  <c r="H169" i="60"/>
  <c r="D85" i="60"/>
  <c r="B182" i="60"/>
  <c r="I182" i="60" s="1"/>
  <c r="P12" i="50"/>
  <c r="T12" i="50" s="1"/>
  <c r="G7" i="64"/>
  <c r="G11" i="64" s="1"/>
  <c r="H11" i="64" s="1"/>
  <c r="L52" i="81"/>
  <c r="L54" i="81" s="1"/>
  <c r="L59" i="81" s="1"/>
  <c r="G184" i="60"/>
  <c r="E184" i="60"/>
  <c r="B109" i="60"/>
  <c r="D184" i="60"/>
  <c r="C184" i="60"/>
  <c r="H184" i="60" s="1"/>
  <c r="I184" i="60" s="1"/>
  <c r="L16" i="80"/>
  <c r="M16" i="80" s="1"/>
  <c r="Q48" i="33"/>
  <c r="C157" i="60"/>
  <c r="I157" i="60" s="1"/>
  <c r="J157" i="60" s="1"/>
  <c r="D112" i="60"/>
  <c r="G112" i="60"/>
  <c r="F112" i="60"/>
  <c r="E112" i="60"/>
  <c r="S41" i="33"/>
  <c r="S45" i="33" s="1"/>
  <c r="O45" i="33"/>
  <c r="B17" i="60"/>
  <c r="N15" i="78"/>
  <c r="F26" i="60"/>
  <c r="C26" i="60"/>
  <c r="H26" i="60" s="1"/>
  <c r="I26" i="60" s="1"/>
  <c r="D26" i="60"/>
  <c r="G26" i="60"/>
  <c r="E26" i="60"/>
  <c r="H85" i="60"/>
  <c r="E168" i="60"/>
  <c r="C92" i="60"/>
  <c r="C86" i="60"/>
  <c r="H86" i="60" s="1"/>
  <c r="B203" i="60"/>
  <c r="F204" i="60"/>
  <c r="F203" i="60" s="1"/>
  <c r="F215" i="60" s="1"/>
  <c r="F224" i="60" s="1"/>
  <c r="F226" i="60" s="1"/>
  <c r="F231" i="60" s="1"/>
  <c r="F55" i="60" s="1"/>
  <c r="E204" i="60"/>
  <c r="E203" i="60" s="1"/>
  <c r="E215" i="60" s="1"/>
  <c r="E224" i="60" s="1"/>
  <c r="E226" i="60" s="1"/>
  <c r="E231" i="60" s="1"/>
  <c r="E55" i="60" s="1"/>
  <c r="D204" i="60"/>
  <c r="D203" i="60" s="1"/>
  <c r="D215" i="60" s="1"/>
  <c r="D224" i="60" s="1"/>
  <c r="D226" i="60" s="1"/>
  <c r="D231" i="60" s="1"/>
  <c r="D55" i="60" s="1"/>
  <c r="G204" i="60"/>
  <c r="G203" i="60" s="1"/>
  <c r="G215" i="60" s="1"/>
  <c r="G224" i="60" s="1"/>
  <c r="G226" i="60" s="1"/>
  <c r="G231" i="60" s="1"/>
  <c r="G55" i="60" s="1"/>
  <c r="C204" i="60"/>
  <c r="D6" i="48"/>
  <c r="L15" i="80"/>
  <c r="Q47" i="33"/>
  <c r="C156" i="60"/>
  <c r="H91" i="60"/>
  <c r="N169" i="60"/>
  <c r="H10" i="64"/>
  <c r="H110" i="60"/>
  <c r="I110" i="60" s="1"/>
  <c r="C109" i="60"/>
  <c r="D86" i="60" l="1"/>
  <c r="D89" i="60" s="1"/>
  <c r="D92" i="60"/>
  <c r="H168" i="60"/>
  <c r="B181" i="60"/>
  <c r="I181" i="60" s="1"/>
  <c r="B103" i="60"/>
  <c r="B215" i="60"/>
  <c r="H7" i="64"/>
  <c r="P6" i="50"/>
  <c r="T6" i="50" s="1"/>
  <c r="Q46" i="33"/>
  <c r="Q54" i="33" s="1"/>
  <c r="Q56" i="33" s="1"/>
  <c r="F157" i="60"/>
  <c r="E157" i="60" s="1"/>
  <c r="T157" i="60" s="1"/>
  <c r="W157" i="60" s="1"/>
  <c r="D157" i="60"/>
  <c r="S48" i="33"/>
  <c r="R157" i="60"/>
  <c r="S157" i="60" s="1"/>
  <c r="L157" i="60"/>
  <c r="M157" i="60" s="1"/>
  <c r="O157" i="60"/>
  <c r="N157" i="60" s="1"/>
  <c r="H157" i="60"/>
  <c r="F93" i="60"/>
  <c r="F234" i="60"/>
  <c r="F54" i="60"/>
  <c r="F64" i="60" s="1"/>
  <c r="F90" i="60" s="1"/>
  <c r="N168" i="60"/>
  <c r="H89" i="60"/>
  <c r="D17" i="60"/>
  <c r="E17" i="60"/>
  <c r="C17" i="60"/>
  <c r="H17" i="60" s="1"/>
  <c r="I17" i="60" s="1"/>
  <c r="G17" i="60"/>
  <c r="F17" i="60"/>
  <c r="H109" i="60"/>
  <c r="I109" i="60" s="1"/>
  <c r="C103" i="60"/>
  <c r="I156" i="60"/>
  <c r="F156" i="60"/>
  <c r="L156" i="60"/>
  <c r="O156" i="60"/>
  <c r="R156" i="60"/>
  <c r="H204" i="60"/>
  <c r="I204" i="60" s="1"/>
  <c r="C203" i="60"/>
  <c r="M15" i="80"/>
  <c r="M14" i="80" s="1"/>
  <c r="L14" i="80"/>
  <c r="L22" i="80" s="1"/>
  <c r="G93" i="60"/>
  <c r="G54" i="60"/>
  <c r="G64" i="60" s="1"/>
  <c r="G90" i="60" s="1"/>
  <c r="G234" i="60"/>
  <c r="C89" i="60"/>
  <c r="C155" i="60"/>
  <c r="D234" i="60"/>
  <c r="D93" i="60"/>
  <c r="D54" i="60"/>
  <c r="D64" i="60" s="1"/>
  <c r="D90" i="60" s="1"/>
  <c r="B37" i="60"/>
  <c r="N35" i="78"/>
  <c r="D156" i="60"/>
  <c r="D155" i="60"/>
  <c r="S47" i="33"/>
  <c r="E54" i="60"/>
  <c r="E64" i="60" s="1"/>
  <c r="E90" i="60" s="1"/>
  <c r="E234" i="60"/>
  <c r="E93" i="60"/>
  <c r="B201" i="60" l="1"/>
  <c r="I201" i="60" s="1"/>
  <c r="N13" i="78"/>
  <c r="N9" i="78" s="1"/>
  <c r="N8" i="78" s="1"/>
  <c r="N7" i="78" s="1"/>
  <c r="B15" i="60"/>
  <c r="B102" i="60"/>
  <c r="P5" i="50"/>
  <c r="T5" i="50" s="1"/>
  <c r="G157" i="60"/>
  <c r="V157" i="60" s="1"/>
  <c r="Y157" i="60" s="1"/>
  <c r="K157" i="60"/>
  <c r="U157" i="60"/>
  <c r="X157" i="60" s="1"/>
  <c r="Q157" i="60"/>
  <c r="S46" i="33"/>
  <c r="S54" i="33" s="1"/>
  <c r="S56" i="33" s="1"/>
  <c r="O56" i="33" s="1"/>
  <c r="P157" i="60"/>
  <c r="H103" i="60"/>
  <c r="I103" i="60" s="1"/>
  <c r="C102" i="60"/>
  <c r="C163" i="60"/>
  <c r="X163" i="60" s="1"/>
  <c r="B224" i="60"/>
  <c r="F37" i="60"/>
  <c r="E37" i="60"/>
  <c r="D37" i="60"/>
  <c r="G37" i="60"/>
  <c r="C37" i="60"/>
  <c r="H37" i="60" s="1"/>
  <c r="I37" i="60" s="1"/>
  <c r="S156" i="60"/>
  <c r="S155" i="60" s="1"/>
  <c r="Q156" i="60"/>
  <c r="R155" i="60"/>
  <c r="Q155" i="60" s="1"/>
  <c r="J156" i="60"/>
  <c r="J155" i="60" s="1"/>
  <c r="I155" i="60"/>
  <c r="H155" i="60" s="1"/>
  <c r="H156" i="60"/>
  <c r="P156" i="60"/>
  <c r="P155" i="60" s="1"/>
  <c r="O155" i="60"/>
  <c r="N155" i="60" s="1"/>
  <c r="N156" i="60"/>
  <c r="L23" i="80"/>
  <c r="M156" i="60"/>
  <c r="M155" i="60" s="1"/>
  <c r="L155" i="60"/>
  <c r="K155" i="60" s="1"/>
  <c r="K156" i="60"/>
  <c r="H203" i="60"/>
  <c r="I203" i="60" s="1"/>
  <c r="C215" i="60"/>
  <c r="E156" i="60"/>
  <c r="T156" i="60" s="1"/>
  <c r="W156" i="60" s="1"/>
  <c r="F155" i="60"/>
  <c r="G156" i="60"/>
  <c r="U156" i="60"/>
  <c r="X156" i="60" s="1"/>
  <c r="C15" i="60" l="1"/>
  <c r="H15" i="60" s="1"/>
  <c r="I15" i="60" s="1"/>
  <c r="G15" i="60"/>
  <c r="D15" i="60"/>
  <c r="F15" i="60"/>
  <c r="E15" i="60"/>
  <c r="B11" i="60"/>
  <c r="I11" i="60" s="1"/>
  <c r="B126" i="60"/>
  <c r="P29" i="50"/>
  <c r="T29" i="50" s="1"/>
  <c r="O54" i="33"/>
  <c r="AA24" i="78"/>
  <c r="C164" i="60"/>
  <c r="X164" i="60" s="1"/>
  <c r="H102" i="60"/>
  <c r="I102" i="60" s="1"/>
  <c r="C126" i="60"/>
  <c r="V156" i="60"/>
  <c r="Y156" i="60" s="1"/>
  <c r="G155" i="60"/>
  <c r="V155" i="60" s="1"/>
  <c r="Y155" i="60" s="1"/>
  <c r="E155" i="60"/>
  <c r="T155" i="60" s="1"/>
  <c r="W155" i="60" s="1"/>
  <c r="U155" i="60"/>
  <c r="X155" i="60" s="1"/>
  <c r="B226" i="60"/>
  <c r="H215" i="60"/>
  <c r="I215" i="60" s="1"/>
  <c r="C224" i="60"/>
  <c r="P39" i="50" l="1"/>
  <c r="T39" i="50" s="1"/>
  <c r="M9" i="80"/>
  <c r="B136" i="60"/>
  <c r="B10" i="60"/>
  <c r="I10" i="60" s="1"/>
  <c r="C226" i="60"/>
  <c r="H224" i="60"/>
  <c r="I224" i="60" s="1"/>
  <c r="B83" i="60"/>
  <c r="I83" i="60" s="1"/>
  <c r="H126" i="60"/>
  <c r="I126" i="60" s="1"/>
  <c r="C136" i="60"/>
  <c r="B231" i="60"/>
  <c r="D150" i="60" l="1"/>
  <c r="N53" i="78"/>
  <c r="N52" i="78" s="1"/>
  <c r="N62" i="78" s="1"/>
  <c r="B9" i="60"/>
  <c r="I9" i="60" s="1"/>
  <c r="J9" i="80"/>
  <c r="M13" i="80"/>
  <c r="H136" i="60"/>
  <c r="I136" i="60" s="1"/>
  <c r="G150" i="60"/>
  <c r="B55" i="60"/>
  <c r="C231" i="60"/>
  <c r="H226" i="60"/>
  <c r="I226" i="60" s="1"/>
  <c r="B154" i="60" l="1"/>
  <c r="W154" i="60" s="1"/>
  <c r="D154" i="60"/>
  <c r="D5" i="48"/>
  <c r="D9" i="48" s="1"/>
  <c r="B150" i="60"/>
  <c r="W150" i="60" s="1"/>
  <c r="G154" i="60"/>
  <c r="V150" i="60"/>
  <c r="Y150" i="60" s="1"/>
  <c r="C55" i="60"/>
  <c r="H231" i="60"/>
  <c r="I231" i="60" s="1"/>
  <c r="B54" i="60"/>
  <c r="J13" i="80"/>
  <c r="M22" i="80"/>
  <c r="D163" i="60" l="1"/>
  <c r="C93" i="60"/>
  <c r="H55" i="60"/>
  <c r="C54" i="60"/>
  <c r="C234" i="60"/>
  <c r="H234" i="60" s="1"/>
  <c r="D164" i="60"/>
  <c r="M23" i="80"/>
  <c r="J22" i="80"/>
  <c r="B64" i="60"/>
  <c r="V154" i="60"/>
  <c r="Y154" i="60" s="1"/>
  <c r="G163" i="60"/>
  <c r="B163" i="60" l="1"/>
  <c r="W163" i="60" s="1"/>
  <c r="B164" i="60"/>
  <c r="W164" i="60" s="1"/>
  <c r="V163" i="60"/>
  <c r="Y163" i="60" s="1"/>
  <c r="G164" i="60"/>
  <c r="B84" i="60"/>
  <c r="H54" i="60"/>
  <c r="C64" i="60"/>
  <c r="C90" i="60" s="1"/>
  <c r="H93" i="60"/>
  <c r="I55" i="60"/>
  <c r="AA25" i="78"/>
  <c r="AA61" i="78" s="1"/>
  <c r="AA62" i="78" s="1"/>
  <c r="AE62" i="78" s="1"/>
  <c r="J23" i="80"/>
  <c r="H64" i="60" l="1"/>
  <c r="H90" i="60" s="1"/>
  <c r="I54" i="60"/>
  <c r="I64" i="60" s="1"/>
  <c r="V164" i="60"/>
  <c r="Y164" i="60" s="1"/>
  <c r="C84" i="60"/>
  <c r="B85" i="60"/>
  <c r="I85" i="60" s="1"/>
  <c r="B86" i="60" l="1"/>
  <c r="I86" i="60" s="1"/>
  <c r="H84" i="60"/>
  <c r="E170" i="60"/>
  <c r="H92" i="60" l="1"/>
  <c r="N170" i="60"/>
  <c r="I84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U229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2,360,400円</t>
        </r>
      </text>
    </comment>
    <comment ref="U230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Administrator:</t>
        </r>
        <r>
          <rPr>
            <sz val="9"/>
            <color indexed="81"/>
            <rFont val="ＭＳ Ｐゴシック"/>
            <family val="3"/>
            <charset val="128"/>
          </rPr>
          <t xml:space="preserve">
うち2015工事分は
162,675,000円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AE2" authorId="0" shapeId="0" xr:uid="{3092CEBE-D2D5-45A3-B510-E7A7ECB32377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ドロップダウンリストです</t>
        </r>
      </text>
    </comment>
  </commentList>
</comments>
</file>

<file path=xl/sharedStrings.xml><?xml version="1.0" encoding="utf-8"?>
<sst xmlns="http://schemas.openxmlformats.org/spreadsheetml/2006/main" count="3930" uniqueCount="1384">
  <si>
    <t xml:space="preserve">ｽﾎﾟｰﾂ施設 </t>
  </si>
  <si>
    <t>ﾚｸﾘｴｰｼｮﾝ施設・観光施設</t>
  </si>
  <si>
    <t>保養施設</t>
  </si>
  <si>
    <t xml:space="preserve">産業系施設 </t>
  </si>
  <si>
    <t xml:space="preserve">学校教育系施設 </t>
  </si>
  <si>
    <t xml:space="preserve">学校 </t>
  </si>
  <si>
    <t xml:space="preserve">その他教育施設 </t>
  </si>
  <si>
    <t>子育て支援施設</t>
  </si>
  <si>
    <t>幼稚園・保育園・こども園</t>
  </si>
  <si>
    <t xml:space="preserve">幼児・児童施設 </t>
  </si>
  <si>
    <t xml:space="preserve">保健・福祉施設 </t>
  </si>
  <si>
    <t xml:space="preserve">高齢福祉施設 </t>
  </si>
  <si>
    <t xml:space="preserve">障がい福祉施設 </t>
  </si>
  <si>
    <t xml:space="preserve">児童福祉施設 </t>
  </si>
  <si>
    <t xml:space="preserve">保健施設 </t>
  </si>
  <si>
    <t xml:space="preserve">その他社会福祉施設 </t>
  </si>
  <si>
    <t>医療施設</t>
  </si>
  <si>
    <t xml:space="preserve">行政系施設 </t>
  </si>
  <si>
    <t xml:space="preserve">庁舎等 </t>
  </si>
  <si>
    <t xml:space="preserve">その他行政系施設 </t>
  </si>
  <si>
    <t xml:space="preserve">公営住宅 </t>
  </si>
  <si>
    <t>供給処理施設</t>
  </si>
  <si>
    <t>上水道施設</t>
  </si>
  <si>
    <t>下水道施設</t>
  </si>
  <si>
    <t>【別表2】耐用年数分類(構造)</t>
    <phoneticPr fontId="6"/>
  </si>
  <si>
    <t>鉄骨鉄筋ｺﾝｸﾘｰﾄ</t>
    <phoneticPr fontId="6"/>
  </si>
  <si>
    <t>鉄筋ｺﾝｸﾘｰﾄ</t>
    <phoneticPr fontId="6"/>
  </si>
  <si>
    <t>鉄骨ｺﾝｸﾘｰﾄ</t>
    <phoneticPr fontId="6"/>
  </si>
  <si>
    <t>無筋ｺﾝｸﾘｰﾄ</t>
    <phoneticPr fontId="6"/>
  </si>
  <si>
    <t>ｺﾝｸﾘｰﾄﾌﾞﾛｯｸ</t>
    <phoneticPr fontId="6"/>
  </si>
  <si>
    <t>れんが造</t>
    <phoneticPr fontId="6"/>
  </si>
  <si>
    <t>ﾌﾟﾚｽﾄﾚｽｺﾝｸﾘｰﾄ</t>
    <phoneticPr fontId="6"/>
  </si>
  <si>
    <t>ﾌﾟﾚｷｬｽﾄｺﾝｸﾘｰﾄ</t>
    <phoneticPr fontId="6"/>
  </si>
  <si>
    <t>土蔵造</t>
    <phoneticPr fontId="6"/>
  </si>
  <si>
    <t>鉄骨造</t>
    <phoneticPr fontId="6"/>
  </si>
  <si>
    <t>軽量鉄骨造</t>
    <phoneticPr fontId="6"/>
  </si>
  <si>
    <t>木造</t>
    <phoneticPr fontId="6"/>
  </si>
  <si>
    <t>（単位：円,％）</t>
    <rPh sb="1" eb="3">
      <t>タンイ</t>
    </rPh>
    <rPh sb="4" eb="5">
      <t>エン</t>
    </rPh>
    <phoneticPr fontId="6"/>
  </si>
  <si>
    <t>①取得価額</t>
    <rPh sb="1" eb="5">
      <t>シュトク</t>
    </rPh>
    <phoneticPr fontId="6"/>
  </si>
  <si>
    <t>②前年度
減価償却累計額</t>
    <phoneticPr fontId="6"/>
  </si>
  <si>
    <t>③増減異動前簿価
（前年度期末帳簿価額）</t>
    <phoneticPr fontId="6"/>
  </si>
  <si>
    <t>④減価償却費</t>
    <rPh sb="1" eb="6">
      <t>ゲンカショウ</t>
    </rPh>
    <phoneticPr fontId="6"/>
  </si>
  <si>
    <t>⑤増減異動後簿価
（期末簿価）</t>
    <rPh sb="1" eb="3">
      <t>ゾウゲン</t>
    </rPh>
    <rPh sb="3" eb="6">
      <t>イドウゴ</t>
    </rPh>
    <rPh sb="6" eb="8">
      <t>ボカ</t>
    </rPh>
    <rPh sb="10" eb="12">
      <t>キマツ</t>
    </rPh>
    <rPh sb="12" eb="14">
      <t>ボカ</t>
    </rPh>
    <phoneticPr fontId="6"/>
  </si>
  <si>
    <t>⑥減価償却
累計額</t>
    <phoneticPr fontId="6"/>
  </si>
  <si>
    <t>-</t>
    <phoneticPr fontId="6"/>
  </si>
  <si>
    <t>部署名</t>
    <rPh sb="0" eb="3">
      <t>ブショメイ</t>
    </rPh>
    <phoneticPr fontId="6"/>
  </si>
  <si>
    <t>所属
(部局等)</t>
    <phoneticPr fontId="6"/>
  </si>
  <si>
    <t>勘定科目
(種目・種別)</t>
    <phoneticPr fontId="6"/>
  </si>
  <si>
    <t>件名
(施設名)</t>
    <phoneticPr fontId="6"/>
  </si>
  <si>
    <t>耐用年数分類
(構造)</t>
    <phoneticPr fontId="6"/>
  </si>
  <si>
    <t>償却率</t>
    <rPh sb="0" eb="3">
      <t>ショウキャクリツ</t>
    </rPh>
    <phoneticPr fontId="6"/>
  </si>
  <si>
    <t>供用開始
年月日</t>
    <phoneticPr fontId="6"/>
  </si>
  <si>
    <t>減価償却開始年月日</t>
    <rPh sb="0" eb="2">
      <t>ゲンカ</t>
    </rPh>
    <rPh sb="2" eb="4">
      <t>ショウキャク</t>
    </rPh>
    <rPh sb="4" eb="6">
      <t>カイシ</t>
    </rPh>
    <rPh sb="6" eb="9">
      <t>ネンガッピ</t>
    </rPh>
    <phoneticPr fontId="6"/>
  </si>
  <si>
    <t>減価償却開始年月日</t>
  </si>
  <si>
    <t>取得年度</t>
    <rPh sb="0" eb="4">
      <t>シュト</t>
    </rPh>
    <phoneticPr fontId="6"/>
  </si>
  <si>
    <t>前年度
減価償却累計額</t>
  </si>
  <si>
    <t>増減異動前簿価
（前年度期末帳簿価額）</t>
  </si>
  <si>
    <t>今回増加内訳</t>
    <phoneticPr fontId="6"/>
  </si>
  <si>
    <t>今回増加内訳</t>
    <phoneticPr fontId="6"/>
  </si>
  <si>
    <t>増減異動後簿価
（期末簿価）</t>
    <phoneticPr fontId="6"/>
  </si>
  <si>
    <t>予算執行科目</t>
    <phoneticPr fontId="6"/>
  </si>
  <si>
    <t>数量(（延べ床）面積)</t>
    <phoneticPr fontId="6"/>
  </si>
  <si>
    <t>単価</t>
    <rPh sb="0" eb="2">
      <t>タンカ</t>
    </rPh>
    <phoneticPr fontId="6"/>
  </si>
  <si>
    <t>地目
（土地）</t>
    <phoneticPr fontId="6"/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</si>
  <si>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</si>
  <si>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</si>
  <si>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</si>
  <si>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</si>
  <si>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</si>
  <si>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</si>
  <si>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</si>
  <si>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</si>
  <si>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</si>
  <si>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</si>
  <si>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</si>
  <si>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ランニング
コスト</t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</si>
  <si>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</si>
  <si>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</si>
  <si>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</si>
  <si>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款</t>
    <rPh sb="0" eb="1">
      <t>カン</t>
    </rPh>
    <phoneticPr fontId="6"/>
  </si>
  <si>
    <t>項</t>
    <rPh sb="0" eb="1">
      <t>コウ</t>
    </rPh>
    <phoneticPr fontId="6"/>
  </si>
  <si>
    <t>目</t>
    <rPh sb="0" eb="1">
      <t>モク</t>
    </rPh>
    <phoneticPr fontId="6"/>
  </si>
  <si>
    <t>節</t>
    <rPh sb="0" eb="1">
      <t>セツ</t>
    </rPh>
    <phoneticPr fontId="6"/>
  </si>
  <si>
    <t>数量</t>
    <phoneticPr fontId="6"/>
  </si>
  <si>
    <t>単位</t>
    <rPh sb="0" eb="2">
      <t>タンイ</t>
    </rPh>
    <phoneticPr fontId="6"/>
  </si>
  <si>
    <t>㎡</t>
  </si>
  <si>
    <t>所属
(部局等)</t>
    <phoneticPr fontId="6"/>
  </si>
  <si>
    <t>勘定科目
(種目・種別)</t>
    <phoneticPr fontId="6"/>
  </si>
  <si>
    <t>件名
(施設名)</t>
    <phoneticPr fontId="6"/>
  </si>
  <si>
    <t>耐用年数分類
(構造)</t>
    <phoneticPr fontId="6"/>
  </si>
  <si>
    <t>供用開始
年月日</t>
    <phoneticPr fontId="6"/>
  </si>
  <si>
    <t>今回増加内訳</t>
    <phoneticPr fontId="6"/>
  </si>
  <si>
    <t>増減異動後簿価
（期末簿価）</t>
    <phoneticPr fontId="6"/>
  </si>
  <si>
    <t>予算執行科目</t>
    <phoneticPr fontId="6"/>
  </si>
  <si>
    <t>数量(（延べ床）面積)</t>
    <phoneticPr fontId="6"/>
  </si>
  <si>
    <t>階数
(建物)</t>
    <phoneticPr fontId="6"/>
  </si>
  <si>
    <t>地目
（土地）</t>
    <phoneticPr fontId="6"/>
  </si>
  <si>
    <t>目的別資産
区分</t>
    <phoneticPr fontId="6"/>
  </si>
  <si>
    <t>減価償却
累計額</t>
    <phoneticPr fontId="6"/>
  </si>
  <si>
    <t>財産区分
（行政財産・普通財産）</t>
    <phoneticPr fontId="6"/>
  </si>
  <si>
    <t>公有財産
台帳番号</t>
    <phoneticPr fontId="6"/>
  </si>
  <si>
    <t>法定台帳
番号</t>
    <phoneticPr fontId="6"/>
  </si>
  <si>
    <t>取得財源
内訳</t>
    <phoneticPr fontId="6"/>
  </si>
  <si>
    <t>耐震診断
状況（建物）</t>
    <phoneticPr fontId="6"/>
  </si>
  <si>
    <t>耐震化状況
(建物)</t>
    <phoneticPr fontId="6"/>
  </si>
  <si>
    <t>長寿命化
履歴</t>
    <phoneticPr fontId="6"/>
  </si>
  <si>
    <t>複合化
状況</t>
    <phoneticPr fontId="6"/>
  </si>
  <si>
    <t>利用者数
（件数）</t>
    <phoneticPr fontId="6"/>
  </si>
  <si>
    <t>ランニング
コスト</t>
    <phoneticPr fontId="6"/>
  </si>
  <si>
    <t>数量</t>
    <phoneticPr fontId="6"/>
  </si>
  <si>
    <t>公有財産
台帳番号</t>
    <phoneticPr fontId="6"/>
  </si>
  <si>
    <t>耐震診断
状況（建物）</t>
    <phoneticPr fontId="6"/>
  </si>
  <si>
    <t>階数
(建物)</t>
    <phoneticPr fontId="6"/>
  </si>
  <si>
    <t>地目
（土地）</t>
    <phoneticPr fontId="6"/>
  </si>
  <si>
    <t>目的別資産
区分</t>
    <phoneticPr fontId="6"/>
  </si>
  <si>
    <t>法定台帳
番号</t>
    <phoneticPr fontId="6"/>
  </si>
  <si>
    <t>ランニング
コスト</t>
    <phoneticPr fontId="6"/>
  </si>
  <si>
    <t>数量</t>
    <phoneticPr fontId="6"/>
  </si>
  <si>
    <t>耐用年数分類
(構造)</t>
    <phoneticPr fontId="6"/>
  </si>
  <si>
    <t>供用開始
年月日</t>
    <phoneticPr fontId="6"/>
  </si>
  <si>
    <t>目的別資産
区分</t>
    <phoneticPr fontId="6"/>
  </si>
  <si>
    <t>公有財産
台帳番号</t>
    <phoneticPr fontId="6"/>
  </si>
  <si>
    <t>複合化
状況</t>
    <phoneticPr fontId="6"/>
  </si>
  <si>
    <t>ランニング
コスト</t>
    <phoneticPr fontId="6"/>
  </si>
  <si>
    <t>償却率（定額法）</t>
    <rPh sb="0" eb="3">
      <t>ショウキャクリツ</t>
    </rPh>
    <rPh sb="4" eb="7">
      <t>テイガクホウ</t>
    </rPh>
    <phoneticPr fontId="6"/>
  </si>
  <si>
    <t>年数</t>
  </si>
  <si>
    <t>率</t>
  </si>
  <si>
    <t>年度</t>
    <rPh sb="0" eb="2">
      <t>ネンド</t>
    </rPh>
    <phoneticPr fontId="2"/>
  </si>
  <si>
    <t>元利金支払期日</t>
    <rPh sb="0" eb="3">
      <t>ガンリキン</t>
    </rPh>
    <rPh sb="3" eb="5">
      <t>シハラ</t>
    </rPh>
    <rPh sb="5" eb="7">
      <t>キジツ</t>
    </rPh>
    <phoneticPr fontId="2"/>
  </si>
  <si>
    <t>未償還元金</t>
    <rPh sb="0" eb="3">
      <t>ミショウカン</t>
    </rPh>
    <rPh sb="3" eb="5">
      <t>ガンキン</t>
    </rPh>
    <phoneticPr fontId="2"/>
  </si>
  <si>
    <t>元　　　金</t>
    <rPh sb="0" eb="1">
      <t>モト</t>
    </rPh>
    <rPh sb="4" eb="5">
      <t>キン</t>
    </rPh>
    <phoneticPr fontId="2"/>
  </si>
  <si>
    <t>利　　　子</t>
    <rPh sb="0" eb="1">
      <t>リ</t>
    </rPh>
    <rPh sb="4" eb="5">
      <t>コ</t>
    </rPh>
    <phoneticPr fontId="2"/>
  </si>
  <si>
    <t>適　　　　用</t>
    <rPh sb="0" eb="1">
      <t>テキ</t>
    </rPh>
    <rPh sb="5" eb="6">
      <t>ヨウ</t>
    </rPh>
    <phoneticPr fontId="2"/>
  </si>
  <si>
    <t>平成26年度予算</t>
    <rPh sb="0" eb="2">
      <t>ヘイセイ</t>
    </rPh>
    <rPh sb="4" eb="6">
      <t>ネンド</t>
    </rPh>
    <rPh sb="6" eb="8">
      <t>ヨサン</t>
    </rPh>
    <phoneticPr fontId="2"/>
  </si>
  <si>
    <t>平成27年度予算</t>
    <rPh sb="0" eb="2">
      <t>ヘイセイ</t>
    </rPh>
    <rPh sb="4" eb="6">
      <t>ネンド</t>
    </rPh>
    <rPh sb="6" eb="8">
      <t>ヨサン</t>
    </rPh>
    <phoneticPr fontId="2"/>
  </si>
  <si>
    <t>平成28年度予算</t>
    <rPh sb="0" eb="2">
      <t>ヘイセイ</t>
    </rPh>
    <rPh sb="4" eb="6">
      <t>ネンド</t>
    </rPh>
    <rPh sb="6" eb="8">
      <t>ヨサン</t>
    </rPh>
    <phoneticPr fontId="2"/>
  </si>
  <si>
    <t>平成29年度予算</t>
    <rPh sb="0" eb="2">
      <t>ヘイセイ</t>
    </rPh>
    <rPh sb="4" eb="6">
      <t>ネンド</t>
    </rPh>
    <rPh sb="6" eb="8">
      <t>ヨサン</t>
    </rPh>
    <phoneticPr fontId="2"/>
  </si>
  <si>
    <t>平成30年度予算</t>
    <rPh sb="0" eb="2">
      <t>ヘイセイ</t>
    </rPh>
    <rPh sb="4" eb="6">
      <t>ネンド</t>
    </rPh>
    <rPh sb="6" eb="8">
      <t>ヨサン</t>
    </rPh>
    <phoneticPr fontId="2"/>
  </si>
  <si>
    <t>×</t>
    <phoneticPr fontId="2"/>
  </si>
  <si>
    <t>4/6</t>
    <phoneticPr fontId="2"/>
  </si>
  <si>
    <t>＝</t>
    <phoneticPr fontId="2"/>
  </si>
  <si>
    <t>賞与引当金</t>
    <rPh sb="0" eb="5">
      <t>ショウヨ</t>
    </rPh>
    <phoneticPr fontId="2"/>
  </si>
  <si>
    <t>１．賞与引当金</t>
    <rPh sb="2" eb="7">
      <t>ショウ</t>
    </rPh>
    <phoneticPr fontId="2"/>
  </si>
  <si>
    <t>２．退職手当引当金</t>
    <rPh sb="2" eb="6">
      <t>タイショクテアテ</t>
    </rPh>
    <rPh sb="6" eb="9">
      <t>ヒキアテキン</t>
    </rPh>
    <phoneticPr fontId="2"/>
  </si>
  <si>
    <t>＋</t>
    <phoneticPr fontId="2"/>
  </si>
  <si>
    <t>平成28年度末
退職手当引当金</t>
    <rPh sb="0" eb="2">
      <t>ヘイセイ</t>
    </rPh>
    <rPh sb="4" eb="7">
      <t>ネンドマツ</t>
    </rPh>
    <rPh sb="8" eb="15">
      <t>タイ</t>
    </rPh>
    <phoneticPr fontId="2"/>
  </si>
  <si>
    <t>消してはだめ</t>
    <rPh sb="0" eb="1">
      <t>ケ</t>
    </rPh>
    <phoneticPr fontId="2"/>
  </si>
  <si>
    <t>老朽化率
（＝⑥÷①）</t>
    <rPh sb="0" eb="3">
      <t>ロウキュウカ</t>
    </rPh>
    <rPh sb="3" eb="4">
      <t>リツ</t>
    </rPh>
    <phoneticPr fontId="6"/>
  </si>
  <si>
    <t>平成　　年度　　　事業</t>
    <rPh sb="0" eb="2">
      <t>ヘイセイ</t>
    </rPh>
    <rPh sb="4" eb="6">
      <t>ネンド</t>
    </rPh>
    <rPh sb="9" eb="11">
      <t>ジギョウ</t>
    </rPh>
    <phoneticPr fontId="2"/>
  </si>
  <si>
    <t>　固定資産台帳総括表</t>
    <rPh sb="1" eb="3">
      <t>コテイ</t>
    </rPh>
    <rPh sb="3" eb="5">
      <t>シサン</t>
    </rPh>
    <rPh sb="5" eb="7">
      <t>ダイチョウ</t>
    </rPh>
    <rPh sb="7" eb="10">
      <t>ソウカツヒョウ</t>
    </rPh>
    <phoneticPr fontId="6"/>
  </si>
  <si>
    <t>一般会計</t>
    <rPh sb="0" eb="2">
      <t>イッパン</t>
    </rPh>
    <rPh sb="2" eb="4">
      <t>カイケイ</t>
    </rPh>
    <phoneticPr fontId="2"/>
  </si>
  <si>
    <t>介護</t>
    <rPh sb="0" eb="2">
      <t>カイゴ</t>
    </rPh>
    <phoneticPr fontId="2"/>
  </si>
  <si>
    <t>後期</t>
    <rPh sb="0" eb="2">
      <t>コウキ</t>
    </rPh>
    <phoneticPr fontId="2"/>
  </si>
  <si>
    <t>国保</t>
    <rPh sb="0" eb="2">
      <t>コクホ</t>
    </rPh>
    <phoneticPr fontId="2"/>
  </si>
  <si>
    <t>水道</t>
    <rPh sb="0" eb="2">
      <t>スイドウ</t>
    </rPh>
    <phoneticPr fontId="2"/>
  </si>
  <si>
    <t>計</t>
    <rPh sb="0" eb="1">
      <t>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</si>
  <si>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</si>
  <si>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名称</t>
    <rPh sb="0" eb="2">
      <t>メイショウ</t>
    </rPh>
    <phoneticPr fontId="2"/>
  </si>
  <si>
    <t>金額</t>
    <rPh sb="0" eb="2">
      <t>キンガク</t>
    </rPh>
    <phoneticPr fontId="2"/>
  </si>
  <si>
    <t>地方債発行収入</t>
    <rPh sb="0" eb="3">
      <t>チホウサイ</t>
    </rPh>
    <rPh sb="3" eb="5">
      <t>ハッコウ</t>
    </rPh>
    <rPh sb="5" eb="7">
      <t>シュウニュウ</t>
    </rPh>
    <phoneticPr fontId="6"/>
  </si>
  <si>
    <t>地方債</t>
    <rPh sb="0" eb="3">
      <t>チホウサイ</t>
    </rPh>
    <phoneticPr fontId="6"/>
  </si>
  <si>
    <t>物件費</t>
    <rPh sb="0" eb="3">
      <t>ブッケンヒ</t>
    </rPh>
    <phoneticPr fontId="6"/>
  </si>
  <si>
    <t>国庫支出金</t>
    <rPh sb="0" eb="2">
      <t>コッコ</t>
    </rPh>
    <rPh sb="2" eb="5">
      <t>シシュツキン</t>
    </rPh>
    <phoneticPr fontId="6"/>
  </si>
  <si>
    <t>土地</t>
  </si>
  <si>
    <t>建物</t>
  </si>
  <si>
    <t>工作物</t>
  </si>
  <si>
    <t>航空機</t>
  </si>
  <si>
    <t>物品</t>
    <rPh sb="0" eb="2">
      <t>ブッピン</t>
    </rPh>
    <phoneticPr fontId="6"/>
  </si>
  <si>
    <t>ソフトウェア</t>
  </si>
  <si>
    <t>有価証券</t>
    <rPh sb="0" eb="2">
      <t>ユウカ</t>
    </rPh>
    <rPh sb="2" eb="4">
      <t>ショウケン</t>
    </rPh>
    <phoneticPr fontId="6"/>
  </si>
  <si>
    <t>基金取崩収入</t>
    <rPh sb="0" eb="2">
      <t>キキン</t>
    </rPh>
    <rPh sb="2" eb="4">
      <t>トリクズシ</t>
    </rPh>
    <rPh sb="4" eb="6">
      <t>シュウニュウ</t>
    </rPh>
    <phoneticPr fontId="6"/>
  </si>
  <si>
    <t>連結精算表</t>
  </si>
  <si>
    <t>一般会計</t>
  </si>
  <si>
    <t>一般会計等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</si>
  <si>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</si>
  <si>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</si>
  <si>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</si>
  <si>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</si>
  <si>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</si>
  <si>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</si>
  <si>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</si>
  <si>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</si>
  <si>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</si>
  <si>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</si>
  <si>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    他会計への繰出支出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</si>
  <si>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</si>
  <si>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</si>
  <si>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</si>
  <si>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</si>
  <si>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</si>
  <si>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</si>
  <si>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</si>
  <si>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</si>
  <si>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</si>
  <si>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</si>
  <si>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</si>
  <si>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</si>
  <si>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</si>
  <si>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</si>
  <si>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</si>
  <si>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</si>
  <si>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</si>
  <si>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</si>
  <si>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</si>
  <si>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</si>
  <si>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</si>
  <si>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</si>
  <si>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</si>
  <si>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</si>
  <si>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</si>
  <si>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</si>
  <si>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</si>
  <si>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</si>
  <si>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</si>
  <si>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</si>
  <si>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</si>
  <si>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自治体名：平取町</t>
    <rPh sb="5" eb="8">
      <t>ビラトリチョウ</t>
    </rPh>
    <phoneticPr fontId="2"/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</si>
  <si>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</si>
  <si>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</si>
  <si>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</si>
  <si>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</si>
  <si>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</si>
  <si>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</si>
  <si>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</si>
  <si>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</si>
  <si>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</si>
  <si>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</si>
  <si>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</si>
  <si>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</si>
  <si>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</si>
  <si>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</si>
  <si>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</si>
  <si>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</si>
  <si>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</si>
  <si>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</si>
  <si>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</si>
  <si>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</si>
  <si>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</si>
  <si>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</si>
  <si>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</si>
  <si>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</si>
  <si>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</si>
  <si>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</si>
  <si>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</si>
  <si>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</si>
  <si>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</si>
  <si>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</si>
  <si>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</si>
  <si>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</si>
  <si>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</si>
  <si>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</si>
  <si>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</si>
  <si>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</si>
  <si>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</si>
  <si>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</si>
  <si>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</si>
  <si>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</si>
  <si>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</si>
  <si>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</si>
  <si>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</si>
  <si>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</si>
  <si>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</si>
  <si>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</si>
  <si>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</si>
  <si>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</si>
  <si>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</si>
  <si>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</si>
  <si>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</si>
  <si>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</si>
  <si>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</si>
  <si>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</si>
  <si>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</si>
  <si>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</si>
  <si>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</si>
  <si>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</si>
  <si>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</si>
  <si>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</si>
  <si>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</si>
  <si>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</si>
  <si>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</si>
  <si>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</si>
  <si>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</si>
  <si>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</si>
  <si>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</si>
  <si>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</si>
  <si>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</si>
  <si>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</si>
  <si>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</si>
  <si>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</si>
  <si>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</si>
  <si>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</si>
  <si>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</si>
  <si>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</si>
  <si>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</si>
  <si>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</si>
  <si>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</si>
  <si>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</si>
  <si>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</si>
  <si>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</si>
  <si>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</si>
  <si>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</si>
  <si>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</si>
  <si>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</si>
  <si>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</si>
  <si>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</si>
  <si>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</si>
  <si>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</si>
  <si>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</si>
  <si>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</si>
  <si>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</si>
  <si>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</si>
  <si>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</si>
  <si>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</si>
  <si>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</si>
  <si>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</si>
  <si>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</si>
  <si>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</si>
  <si>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</si>
  <si>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</si>
  <si>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</si>
  <si>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</si>
  <si>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</si>
  <si>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</si>
  <si>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</si>
  <si>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</si>
  <si>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</si>
  <si>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</si>
  <si>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投資損失引当金繰入額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</si>
  <si>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</si>
  <si>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</si>
  <si>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</si>
  <si>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</si>
  <si>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一般</t>
    <rPh sb="0" eb="2">
      <t>イッパン</t>
    </rPh>
    <phoneticPr fontId="2"/>
  </si>
  <si>
    <t>町税</t>
    <rPh sb="0" eb="2">
      <t>チョウゼイ</t>
    </rPh>
    <phoneticPr fontId="2"/>
  </si>
  <si>
    <t>委託料</t>
    <phoneticPr fontId="6"/>
  </si>
  <si>
    <t>工事請負費</t>
    <phoneticPr fontId="6"/>
  </si>
  <si>
    <t>土地</t>
    <rPh sb="0" eb="2">
      <t>トチ</t>
    </rPh>
    <phoneticPr fontId="6"/>
  </si>
  <si>
    <t>備品購入費</t>
    <phoneticPr fontId="6"/>
  </si>
  <si>
    <t>地方債償還支出</t>
    <rPh sb="0" eb="3">
      <t>チホウサイ</t>
    </rPh>
    <rPh sb="3" eb="5">
      <t>ショウカン</t>
    </rPh>
    <rPh sb="5" eb="7">
      <t>シシュツ</t>
    </rPh>
    <phoneticPr fontId="6"/>
  </si>
  <si>
    <t>支払利息</t>
    <rPh sb="0" eb="2">
      <t>シハライ</t>
    </rPh>
    <rPh sb="2" eb="4">
      <t>リソク</t>
    </rPh>
    <phoneticPr fontId="6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</si>
  <si>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6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</si>
  <si>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6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</si>
  <si>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</si>
  <si>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</si>
  <si>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株式譲渡取得割交付金</t>
    <rPh sb="0" eb="2">
      <t>カブシキ</t>
    </rPh>
    <rPh sb="2" eb="4">
      <t>ジョウト</t>
    </rPh>
    <rPh sb="4" eb="6">
      <t>シュトク</t>
    </rPh>
    <rPh sb="6" eb="7">
      <t>ワリ</t>
    </rPh>
    <rPh sb="7" eb="10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</si>
  <si>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</si>
  <si>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</si>
  <si>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交通安全対策交付金</t>
    <rPh sb="0" eb="2">
      <t>コウツウ</t>
    </rPh>
    <rPh sb="2" eb="4">
      <t>アンゼン</t>
    </rPh>
    <rPh sb="4" eb="6">
      <t>タイサク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</si>
  <si>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</si>
  <si>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</si>
  <si>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</si>
  <si>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</si>
  <si>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国庫支出金</t>
    <rPh sb="0" eb="5">
      <t>コッコシシュツキン</t>
    </rPh>
    <phoneticPr fontId="2"/>
  </si>
  <si>
    <t>道支出金</t>
    <rPh sb="0" eb="1">
      <t>ドウ</t>
    </rPh>
    <rPh sb="1" eb="4">
      <t>シシュツキン</t>
    </rPh>
    <phoneticPr fontId="2"/>
  </si>
  <si>
    <t>寄付金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</si>
  <si>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</si>
  <si>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</si>
  <si>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地方債</t>
    <rPh sb="0" eb="3">
      <t>チホウサイ</t>
    </rPh>
    <phoneticPr fontId="2"/>
  </si>
  <si>
    <t>一般会計</t>
    <rPh sb="0" eb="2">
      <t>イッパン</t>
    </rPh>
    <rPh sb="2" eb="4">
      <t>カイケイ</t>
    </rPh>
    <phoneticPr fontId="6"/>
  </si>
  <si>
    <t>報償費</t>
    <phoneticPr fontId="6"/>
  </si>
  <si>
    <t>旅費</t>
    <phoneticPr fontId="6"/>
  </si>
  <si>
    <t>交際費</t>
    <phoneticPr fontId="6"/>
  </si>
  <si>
    <t>需用費</t>
    <phoneticPr fontId="6"/>
  </si>
  <si>
    <t>役務費</t>
    <phoneticPr fontId="6"/>
  </si>
  <si>
    <t>使用料及び賃借料</t>
    <phoneticPr fontId="6"/>
  </si>
  <si>
    <t>簡易水道特別会計</t>
    <rPh sb="0" eb="2">
      <t>カンイ</t>
    </rPh>
    <rPh sb="4" eb="6">
      <t>トクベツ</t>
    </rPh>
    <rPh sb="6" eb="8">
      <t>カイケイ</t>
    </rPh>
    <phoneticPr fontId="2"/>
  </si>
  <si>
    <t>介護保険特別会計</t>
    <rPh sb="4" eb="6">
      <t>トクベツ</t>
    </rPh>
    <phoneticPr fontId="2"/>
  </si>
  <si>
    <t>後期高齢者医療特別会計</t>
    <rPh sb="5" eb="7">
      <t>イリョウ</t>
    </rPh>
    <rPh sb="7" eb="9">
      <t>トクベツ</t>
    </rPh>
    <phoneticPr fontId="2"/>
  </si>
  <si>
    <t xml:space="preserve">        建物(道路）</t>
    <rPh sb="11" eb="13">
      <t>ドウロ</t>
    </rPh>
    <phoneticPr fontId="2"/>
  </si>
  <si>
    <t>H26収入未済</t>
    <rPh sb="3" eb="5">
      <t>シュウニュウ</t>
    </rPh>
    <rPh sb="5" eb="7">
      <t>ミサイ</t>
    </rPh>
    <phoneticPr fontId="2"/>
  </si>
  <si>
    <t>H27　変換額</t>
    <rPh sb="4" eb="6">
      <t>ヘンカン</t>
    </rPh>
    <rPh sb="6" eb="7">
      <t>ガク</t>
    </rPh>
    <phoneticPr fontId="2"/>
  </si>
  <si>
    <t>H26収入未済</t>
    <rPh sb="3" eb="5">
      <t>シュウニュウ</t>
    </rPh>
    <rPh sb="5" eb="7">
      <t>ミサイ</t>
    </rPh>
    <phoneticPr fontId="2"/>
  </si>
  <si>
    <t>H27収入未済</t>
    <rPh sb="3" eb="5">
      <t>シュウニュウ</t>
    </rPh>
    <rPh sb="5" eb="7">
      <t>ミサイ</t>
    </rPh>
    <phoneticPr fontId="2"/>
  </si>
  <si>
    <t>差引</t>
    <rPh sb="0" eb="2">
      <t>サシヒキ</t>
    </rPh>
    <phoneticPr fontId="2"/>
  </si>
  <si>
    <t>NW税収等</t>
    <rPh sb="2" eb="4">
      <t>ゼイシュウ</t>
    </rPh>
    <rPh sb="4" eb="5">
      <t>トウ</t>
    </rPh>
    <phoneticPr fontId="2"/>
  </si>
  <si>
    <t>CF国県等補助金収入</t>
    <phoneticPr fontId="2"/>
  </si>
  <si>
    <t>国庫支出金</t>
    <rPh sb="0" eb="2">
      <t>コッコ</t>
    </rPh>
    <rPh sb="2" eb="4">
      <t>シシュツ</t>
    </rPh>
    <rPh sb="4" eb="5">
      <t>キン</t>
    </rPh>
    <phoneticPr fontId="2"/>
  </si>
  <si>
    <t>都道府県支出金</t>
    <rPh sb="0" eb="4">
      <t>トドウフケン</t>
    </rPh>
    <rPh sb="4" eb="7">
      <t>シシュツキン</t>
    </rPh>
    <phoneticPr fontId="2"/>
  </si>
  <si>
    <t>合計</t>
    <rPh sb="0" eb="2">
      <t>ゴウケイ</t>
    </rPh>
    <phoneticPr fontId="2"/>
  </si>
  <si>
    <t>決統23</t>
    <rPh sb="0" eb="1">
      <t>ケツ</t>
    </rPh>
    <rPh sb="1" eb="2">
      <t>トウ</t>
    </rPh>
    <phoneticPr fontId="2"/>
  </si>
  <si>
    <t>決算書</t>
    <rPh sb="0" eb="2">
      <t>ケッサン</t>
    </rPh>
    <rPh sb="2" eb="3">
      <t>ショ</t>
    </rPh>
    <phoneticPr fontId="2"/>
  </si>
  <si>
    <t>PL使用料及び手数料</t>
    <rPh sb="2" eb="5">
      <t>シヨウリョウ</t>
    </rPh>
    <rPh sb="5" eb="6">
      <t>オヨ</t>
    </rPh>
    <rPh sb="7" eb="10">
      <t>テスウリョウ</t>
    </rPh>
    <phoneticPr fontId="2"/>
  </si>
  <si>
    <t>決算書</t>
    <rPh sb="0" eb="2">
      <t>ケッサン</t>
    </rPh>
    <rPh sb="2" eb="3">
      <t>ショ</t>
    </rPh>
    <phoneticPr fontId="2"/>
  </si>
  <si>
    <t>変換分</t>
    <rPh sb="0" eb="2">
      <t>ヘンカン</t>
    </rPh>
    <rPh sb="2" eb="3">
      <t>ブン</t>
    </rPh>
    <phoneticPr fontId="2"/>
  </si>
  <si>
    <t>資産－負債</t>
    <rPh sb="0" eb="2">
      <t>シサン</t>
    </rPh>
    <rPh sb="3" eb="5">
      <t>フサイ</t>
    </rPh>
    <phoneticPr fontId="2"/>
  </si>
  <si>
    <t>資産-固定資産等形成分</t>
    <rPh sb="0" eb="2">
      <t>シサン</t>
    </rPh>
    <rPh sb="3" eb="5">
      <t>コテイ</t>
    </rPh>
    <rPh sb="5" eb="7">
      <t>シサン</t>
    </rPh>
    <rPh sb="7" eb="8">
      <t>トウ</t>
    </rPh>
    <rPh sb="8" eb="10">
      <t>ケイセイ</t>
    </rPh>
    <rPh sb="10" eb="11">
      <t>ブン</t>
    </rPh>
    <phoneticPr fontId="2"/>
  </si>
  <si>
    <t>（資産－負債）－(現金+未収金)</t>
    <rPh sb="1" eb="3">
      <t>シサン</t>
    </rPh>
    <rPh sb="4" eb="6">
      <t>フサイ</t>
    </rPh>
    <rPh sb="9" eb="11">
      <t>ゲンキン</t>
    </rPh>
    <rPh sb="12" eb="15">
      <t>ミシュウキン</t>
    </rPh>
    <phoneticPr fontId="2"/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</si>
  <si>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</si>
  <si>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</si>
  <si>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</si>
  <si>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</si>
  <si>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</si>
  <si>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</si>
  <si>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</si>
  <si>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</si>
  <si>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</si>
  <si>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</si>
  <si>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</si>
  <si>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貸借対照表</t>
  </si>
  <si>
    <t>行政コスト</t>
  </si>
  <si>
    <t>計算書</t>
  </si>
  <si>
    <t>純資産変動</t>
  </si>
  <si>
    <t>資金収支</t>
  </si>
  <si>
    <t>資産</t>
  </si>
  <si>
    <t>負債</t>
  </si>
  <si>
    <t>経常費用</t>
  </si>
  <si>
    <t>前年度末残高</t>
  </si>
  <si>
    <t>うち</t>
  </si>
  <si>
    <t>現金</t>
  </si>
  <si>
    <t>預金</t>
  </si>
  <si>
    <t>経常収益</t>
  </si>
  <si>
    <t>臨時損失</t>
  </si>
  <si>
    <t>財源</t>
  </si>
  <si>
    <t>臨時利益</t>
  </si>
  <si>
    <t>固定資産等</t>
  </si>
  <si>
    <t>の変動</t>
  </si>
  <si>
    <t>純資産</t>
  </si>
  <si>
    <t>本年度末残高</t>
  </si>
  <si>
    <t>科目</t>
  </si>
  <si>
    <t>BS</t>
    <phoneticPr fontId="2"/>
  </si>
  <si>
    <t>　　未払金</t>
    <rPh sb="2" eb="5">
      <t>ミバライキン</t>
    </rPh>
    <phoneticPr fontId="2"/>
  </si>
  <si>
    <t>純資産合計</t>
    <rPh sb="3" eb="5">
      <t>ゴウケイ</t>
    </rPh>
    <phoneticPr fontId="2"/>
  </si>
  <si>
    <t xml:space="preserve"> 固定資産等形成分</t>
    <rPh sb="1" eb="3">
      <t>コテイ</t>
    </rPh>
    <rPh sb="3" eb="5">
      <t>シサン</t>
    </rPh>
    <rPh sb="5" eb="6">
      <t>トウ</t>
    </rPh>
    <rPh sb="6" eb="8">
      <t>ケイセイ</t>
    </rPh>
    <rPh sb="8" eb="9">
      <t>ブン</t>
    </rPh>
    <phoneticPr fontId="2"/>
  </si>
  <si>
    <t>科目</t>
    <rPh sb="0" eb="2">
      <t>カモク</t>
    </rPh>
    <phoneticPr fontId="2"/>
  </si>
  <si>
    <t>割合</t>
    <rPh sb="0" eb="2">
      <t>ワリアイ</t>
    </rPh>
    <phoneticPr fontId="2"/>
  </si>
  <si>
    <t>物件費</t>
    <rPh sb="0" eb="3">
      <t>ブッケンヒ</t>
    </rPh>
    <phoneticPr fontId="2"/>
  </si>
  <si>
    <t>経常費用　合計</t>
    <rPh sb="0" eb="2">
      <t>ケイジョウ</t>
    </rPh>
    <rPh sb="2" eb="4">
      <t>ヒヨウ</t>
    </rPh>
    <rPh sb="5" eb="7">
      <t>ゴウケイ</t>
    </rPh>
    <phoneticPr fontId="2"/>
  </si>
  <si>
    <t>変換科目</t>
    <rPh sb="0" eb="2">
      <t>ヘンカン</t>
    </rPh>
    <rPh sb="2" eb="4">
      <t>カモク</t>
    </rPh>
    <phoneticPr fontId="2"/>
  </si>
  <si>
    <t>変換科目（A）</t>
    <rPh sb="0" eb="2">
      <t>ヘンカン</t>
    </rPh>
    <rPh sb="2" eb="4">
      <t>カモク</t>
    </rPh>
    <phoneticPr fontId="2"/>
  </si>
  <si>
    <t>平成26年度
収入未済額（B）</t>
    <rPh sb="0" eb="2">
      <t>ヘイセイ</t>
    </rPh>
    <rPh sb="4" eb="6">
      <t>ネンド</t>
    </rPh>
    <rPh sb="7" eb="9">
      <t>シュウニュウ</t>
    </rPh>
    <rPh sb="9" eb="11">
      <t>ミサイ</t>
    </rPh>
    <rPh sb="11" eb="12">
      <t>ガク</t>
    </rPh>
    <phoneticPr fontId="2"/>
  </si>
  <si>
    <t>平成27年度
収入未済額（C）</t>
    <rPh sb="0" eb="2">
      <t>ヘイセイ</t>
    </rPh>
    <rPh sb="4" eb="6">
      <t>ネンド</t>
    </rPh>
    <rPh sb="7" eb="9">
      <t>シュウニュウ</t>
    </rPh>
    <rPh sb="9" eb="11">
      <t>ミサイ</t>
    </rPh>
    <rPh sb="11" eb="12">
      <t>ガク</t>
    </rPh>
    <phoneticPr fontId="2"/>
  </si>
  <si>
    <t>税収等＝変換科目（A）+（平成26年度収入未済額（B）+平成２７年度収入未済額（C））</t>
    <rPh sb="0" eb="2">
      <t>ゼイシュウ</t>
    </rPh>
    <rPh sb="2" eb="3">
      <t>トウ</t>
    </rPh>
    <rPh sb="4" eb="6">
      <t>ヘンカン</t>
    </rPh>
    <rPh sb="6" eb="8">
      <t>カモク</t>
    </rPh>
    <rPh sb="13" eb="15">
      <t>ヘイセイ</t>
    </rPh>
    <rPh sb="17" eb="19">
      <t>ネンド</t>
    </rPh>
    <rPh sb="19" eb="21">
      <t>シュウニュウ</t>
    </rPh>
    <rPh sb="21" eb="23">
      <t>ミサイ</t>
    </rPh>
    <rPh sb="23" eb="24">
      <t>ガク</t>
    </rPh>
    <rPh sb="28" eb="30">
      <t>ヘイセイ</t>
    </rPh>
    <rPh sb="32" eb="34">
      <t>ネンド</t>
    </rPh>
    <rPh sb="34" eb="36">
      <t>シュウニュウ</t>
    </rPh>
    <rPh sb="36" eb="38">
      <t>ミサイ</t>
    </rPh>
    <rPh sb="38" eb="39">
      <t>ガク</t>
    </rPh>
    <phoneticPr fontId="2"/>
  </si>
  <si>
    <t>税収等</t>
    <phoneticPr fontId="2"/>
  </si>
  <si>
    <t>国県等補助金</t>
    <phoneticPr fontId="2"/>
  </si>
  <si>
    <t>人件費に係る支出</t>
    <phoneticPr fontId="2"/>
  </si>
  <si>
    <t>物件費等に係る支出</t>
    <phoneticPr fontId="2"/>
  </si>
  <si>
    <t>地方債等に係る支払利息の支出</t>
    <phoneticPr fontId="2"/>
  </si>
  <si>
    <t>上記以外の業務費用支出</t>
    <phoneticPr fontId="2"/>
  </si>
  <si>
    <t>社会保障給付に係る支出</t>
    <phoneticPr fontId="2"/>
  </si>
  <si>
    <t>他会計への繰出に係る支出</t>
    <phoneticPr fontId="2"/>
  </si>
  <si>
    <t>上記以外の移転費用支出</t>
    <phoneticPr fontId="2"/>
  </si>
  <si>
    <t>税収等の収入</t>
    <phoneticPr fontId="2"/>
  </si>
  <si>
    <t>上記以外の業務収入</t>
    <phoneticPr fontId="2"/>
  </si>
  <si>
    <t>上記以外の臨時支出</t>
    <phoneticPr fontId="2"/>
  </si>
  <si>
    <t>臨時にあった収入</t>
    <phoneticPr fontId="2"/>
  </si>
  <si>
    <t>有形固定資産等の形成に係る支出</t>
    <phoneticPr fontId="2"/>
  </si>
  <si>
    <t>基金積立に係る支出</t>
    <phoneticPr fontId="2"/>
  </si>
  <si>
    <t>投資及び出資金に係る支出</t>
    <phoneticPr fontId="2"/>
  </si>
  <si>
    <t>貸付金に係る支出</t>
    <phoneticPr fontId="2"/>
  </si>
  <si>
    <t>上記以外の投資活動支出</t>
    <phoneticPr fontId="2"/>
  </si>
  <si>
    <t>国県等補助金のうち、投資活動支出の財源に充当した収入</t>
    <phoneticPr fontId="2"/>
  </si>
  <si>
    <t>貸付金に係る元金回収収入</t>
    <phoneticPr fontId="2"/>
  </si>
  <si>
    <t>上記以外の投資活動収入</t>
    <phoneticPr fontId="2"/>
  </si>
  <si>
    <t>地方債に係る元本償還の支出</t>
    <phoneticPr fontId="2"/>
  </si>
  <si>
    <t>地方債発行による収入</t>
    <phoneticPr fontId="2"/>
  </si>
  <si>
    <t>補助金等に係る支出</t>
    <phoneticPr fontId="2"/>
  </si>
  <si>
    <t>国県等補助金のうち、業務支出の財源に充当した収入</t>
    <phoneticPr fontId="2"/>
  </si>
  <si>
    <t>使用料及び手数料の収入</t>
    <phoneticPr fontId="2"/>
  </si>
  <si>
    <t>基金取崩による収入</t>
    <phoneticPr fontId="2"/>
  </si>
  <si>
    <t>資産売却による収入</t>
    <phoneticPr fontId="2"/>
  </si>
  <si>
    <t>上記以外の財務活動支出</t>
    <phoneticPr fontId="2"/>
  </si>
  <si>
    <t>上記以外の財務活動収入</t>
    <phoneticPr fontId="2"/>
  </si>
  <si>
    <t>災害復旧事業費に係る支出</t>
    <rPh sb="11" eb="12">
      <t>シュツ</t>
    </rPh>
    <phoneticPr fontId="2"/>
  </si>
  <si>
    <t>詳細</t>
    <rPh sb="0" eb="2">
      <t>ショウサイ</t>
    </rPh>
    <phoneticPr fontId="2"/>
  </si>
  <si>
    <t>7-1</t>
    <phoneticPr fontId="2"/>
  </si>
  <si>
    <t>(12+20)-(1+17)</t>
    <phoneticPr fontId="2"/>
  </si>
  <si>
    <t>金額</t>
    <rPh sb="0" eb="2">
      <t>キンガク</t>
    </rPh>
    <phoneticPr fontId="2"/>
  </si>
  <si>
    <t>詳細</t>
    <rPh sb="0" eb="2">
      <t>ショウサイ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</si>
  <si>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</si>
  <si>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</si>
  <si>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物件費</t>
    <rPh sb="0" eb="3">
      <t>ブッケンヒ</t>
    </rPh>
    <phoneticPr fontId="2"/>
  </si>
  <si>
    <t>節</t>
    <rPh sb="0" eb="1">
      <t>セツ</t>
    </rPh>
    <phoneticPr fontId="2"/>
  </si>
  <si>
    <t>計</t>
    <rPh sb="0" eb="1">
      <t>ケイ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</si>
  <si>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</si>
  <si>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歳入　13款</t>
    <rPh sb="0" eb="2">
      <t>サイニュウ</t>
    </rPh>
    <rPh sb="5" eb="6">
      <t>カン</t>
    </rPh>
    <phoneticPr fontId="2"/>
  </si>
  <si>
    <t>職員給与費</t>
    <rPh sb="0" eb="2">
      <t>ショクイン</t>
    </rPh>
    <rPh sb="2" eb="4">
      <t>キュウヨ</t>
    </rPh>
    <rPh sb="4" eb="5">
      <t>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</si>
  <si>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</si>
  <si>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</si>
  <si>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その他の人件費</t>
    <rPh sb="2" eb="3">
      <t>タ</t>
    </rPh>
    <rPh sb="4" eb="7">
      <t>ジンケンヒ</t>
    </rPh>
    <phoneticPr fontId="2"/>
  </si>
  <si>
    <t>支払利息</t>
    <rPh sb="0" eb="2">
      <t>シハライ</t>
    </rPh>
    <rPh sb="2" eb="4">
      <t>リソク</t>
    </rPh>
    <phoneticPr fontId="2"/>
  </si>
  <si>
    <t>徴収不能引当金繰入額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</si>
  <si>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補助金等</t>
    <rPh sb="0" eb="3">
      <t>ホジョキン</t>
    </rPh>
    <rPh sb="3" eb="4">
      <t>トウ</t>
    </rPh>
    <phoneticPr fontId="2"/>
  </si>
  <si>
    <t>社会保障給付</t>
    <rPh sb="0" eb="2">
      <t>シャカイ</t>
    </rPh>
    <rPh sb="2" eb="4">
      <t>ホショウ</t>
    </rPh>
    <rPh sb="4" eb="6">
      <t>キュウフ</t>
    </rPh>
    <phoneticPr fontId="2"/>
  </si>
  <si>
    <t>他会計への操出金</t>
    <rPh sb="0" eb="1">
      <t>タ</t>
    </rPh>
    <rPh sb="1" eb="3">
      <t>カイケイ</t>
    </rPh>
    <rPh sb="5" eb="7">
      <t>クリダシ</t>
    </rPh>
    <rPh sb="7" eb="8">
      <t>キン</t>
    </rPh>
    <phoneticPr fontId="2"/>
  </si>
  <si>
    <t>その他の移転費用</t>
    <rPh sb="2" eb="3">
      <t>タ</t>
    </rPh>
    <rPh sb="4" eb="6">
      <t>イテン</t>
    </rPh>
    <rPh sb="6" eb="8">
      <t>ヒヨウ</t>
    </rPh>
    <phoneticPr fontId="2"/>
  </si>
  <si>
    <t>科目</t>
    <rPh sb="0" eb="2">
      <t>カモク</t>
    </rPh>
    <phoneticPr fontId="2"/>
  </si>
  <si>
    <t>その他の業務費用</t>
    <rPh sb="2" eb="3">
      <t>タ</t>
    </rPh>
    <rPh sb="4" eb="6">
      <t>ギョウム</t>
    </rPh>
    <rPh sb="6" eb="8">
      <t>ヒヨウ</t>
    </rPh>
    <phoneticPr fontId="2"/>
  </si>
  <si>
    <t>　</t>
    <phoneticPr fontId="2"/>
  </si>
  <si>
    <t>8～15の合計</t>
    <rPh sb="5" eb="7">
      <t>ゴウケイ</t>
    </rPh>
    <phoneticPr fontId="2"/>
  </si>
  <si>
    <t>2～6の合計</t>
    <rPh sb="4" eb="6">
      <t>ゴウケイ</t>
    </rPh>
    <phoneticPr fontId="2"/>
  </si>
  <si>
    <t>固定資産台帳より</t>
    <rPh sb="0" eb="2">
      <t>コテイ</t>
    </rPh>
    <rPh sb="2" eb="4">
      <t>シサン</t>
    </rPh>
    <rPh sb="4" eb="6">
      <t>ダイチョウ</t>
    </rPh>
    <phoneticPr fontId="2"/>
  </si>
  <si>
    <t>31、32の合計</t>
    <rPh sb="6" eb="8">
      <t>ゴウケイ</t>
    </rPh>
    <phoneticPr fontId="2"/>
  </si>
  <si>
    <t>35から37の合計</t>
    <rPh sb="7" eb="9">
      <t>ゴウケイ</t>
    </rPh>
    <phoneticPr fontId="2"/>
  </si>
  <si>
    <t>42、43の合計</t>
    <rPh sb="6" eb="8">
      <t>ゴウケイ</t>
    </rPh>
    <phoneticPr fontId="2"/>
  </si>
  <si>
    <t>51、52の合計</t>
    <rPh sb="6" eb="8">
      <t>ゴウケイ</t>
    </rPh>
    <phoneticPr fontId="2"/>
  </si>
  <si>
    <t>2、30、33の合計</t>
    <rPh sb="8" eb="10">
      <t>ゴウケイ</t>
    </rPh>
    <phoneticPr fontId="2"/>
  </si>
  <si>
    <t>3、19、28の合計</t>
    <rPh sb="8" eb="10">
      <t>ゴウケイ</t>
    </rPh>
    <phoneticPr fontId="2"/>
  </si>
  <si>
    <t>2、17の合計</t>
    <rPh sb="5" eb="7">
      <t>ゴウケイ</t>
    </rPh>
    <phoneticPr fontId="2"/>
  </si>
  <si>
    <t>3、8、13、の合計</t>
    <rPh sb="8" eb="10">
      <t>ゴウケイ</t>
    </rPh>
    <phoneticPr fontId="2"/>
  </si>
  <si>
    <t>14、15、16の合計</t>
    <rPh sb="9" eb="11">
      <t>ゴウケイ</t>
    </rPh>
    <phoneticPr fontId="2"/>
  </si>
  <si>
    <t>18、19、20、21の合計</t>
    <rPh sb="12" eb="14">
      <t>ゴウケイ</t>
    </rPh>
    <phoneticPr fontId="2"/>
  </si>
  <si>
    <t>18、19の合計</t>
    <rPh sb="6" eb="8">
      <t>ゴウケイ</t>
    </rPh>
    <phoneticPr fontId="2"/>
  </si>
  <si>
    <t>科目</t>
    <rPh sb="0" eb="2">
      <t>カモク</t>
    </rPh>
    <phoneticPr fontId="2"/>
  </si>
  <si>
    <t>47～50、55、56の合計</t>
    <rPh sb="12" eb="14">
      <t>ゴウケイ</t>
    </rPh>
    <phoneticPr fontId="2"/>
  </si>
  <si>
    <t>34、38～41、44～45の合計</t>
    <rPh sb="15" eb="17">
      <t>ゴウケイ</t>
    </rPh>
    <phoneticPr fontId="2"/>
  </si>
  <si>
    <t>4～18までの合計</t>
    <rPh sb="7" eb="9">
      <t>ゴウケイ</t>
    </rPh>
    <phoneticPr fontId="2"/>
  </si>
  <si>
    <t>上記以外の物件費</t>
    <phoneticPr fontId="2"/>
  </si>
  <si>
    <t>上記以外の業務費用</t>
    <phoneticPr fontId="2"/>
  </si>
  <si>
    <t>財務書類</t>
    <rPh sb="0" eb="2">
      <t>ザイム</t>
    </rPh>
    <rPh sb="2" eb="4">
      <t>ショルイ</t>
    </rPh>
    <phoneticPr fontId="6"/>
  </si>
  <si>
    <t>一般会計</t>
    <rPh sb="0" eb="4">
      <t>イッパンカイケイ</t>
    </rPh>
    <phoneticPr fontId="2"/>
  </si>
  <si>
    <t>国民健康保険特別会計</t>
  </si>
  <si>
    <t>町立病院事業会計</t>
    <rPh sb="0" eb="2">
      <t>チョウリツ</t>
    </rPh>
    <phoneticPr fontId="2"/>
  </si>
  <si>
    <t>一般会計</t>
    <phoneticPr fontId="2"/>
  </si>
  <si>
    <t>数値根拠</t>
    <rPh sb="0" eb="2">
      <t>スウチ</t>
    </rPh>
    <rPh sb="2" eb="4">
      <t>コンキョ</t>
    </rPh>
    <phoneticPr fontId="2"/>
  </si>
  <si>
    <t>財産調書より</t>
    <rPh sb="0" eb="2">
      <t>ザイサン</t>
    </rPh>
    <rPh sb="2" eb="4">
      <t>チョウショ</t>
    </rPh>
    <phoneticPr fontId="2"/>
  </si>
  <si>
    <t>財産調書　債権　より</t>
    <rPh sb="0" eb="2">
      <t>ザイサン</t>
    </rPh>
    <rPh sb="2" eb="4">
      <t>チョウショ</t>
    </rPh>
    <rPh sb="5" eb="7">
      <t>サイケン</t>
    </rPh>
    <phoneticPr fontId="2"/>
  </si>
  <si>
    <t>財産調書　減債基金　より</t>
    <rPh sb="0" eb="2">
      <t>ザイサン</t>
    </rPh>
    <rPh sb="2" eb="4">
      <t>チョウショ</t>
    </rPh>
    <rPh sb="5" eb="7">
      <t>ゲンサイ</t>
    </rPh>
    <rPh sb="7" eb="9">
      <t>キキン</t>
    </rPh>
    <phoneticPr fontId="2"/>
  </si>
  <si>
    <t>財産調書の減債基金・財政調整金以外で算出</t>
    <rPh sb="0" eb="2">
      <t>ザイサン</t>
    </rPh>
    <rPh sb="2" eb="4">
      <t>チョウショ</t>
    </rPh>
    <rPh sb="5" eb="7">
      <t>ゲンサイ</t>
    </rPh>
    <rPh sb="7" eb="9">
      <t>キキン</t>
    </rPh>
    <rPh sb="10" eb="12">
      <t>ザイセイ</t>
    </rPh>
    <rPh sb="12" eb="14">
      <t>チョウセイ</t>
    </rPh>
    <rPh sb="14" eb="15">
      <t>キン</t>
    </rPh>
    <rPh sb="15" eb="17">
      <t>イガイ</t>
    </rPh>
    <rPh sb="18" eb="20">
      <t>サンシュツ</t>
    </rPh>
    <phoneticPr fontId="2"/>
  </si>
  <si>
    <t>CF期末残高</t>
    <rPh sb="2" eb="4">
      <t>キマツ</t>
    </rPh>
    <rPh sb="4" eb="6">
      <t>ザンダカ</t>
    </rPh>
    <phoneticPr fontId="2"/>
  </si>
  <si>
    <t>収入未済額の1款、12款、13款合計額</t>
    <rPh sb="0" eb="2">
      <t>シュウニュウ</t>
    </rPh>
    <rPh sb="2" eb="4">
      <t>ミサイ</t>
    </rPh>
    <rPh sb="4" eb="5">
      <t>ガク</t>
    </rPh>
    <rPh sb="7" eb="8">
      <t>カン</t>
    </rPh>
    <rPh sb="11" eb="12">
      <t>カン</t>
    </rPh>
    <rPh sb="15" eb="16">
      <t>カン</t>
    </rPh>
    <rPh sb="16" eb="18">
      <t>ゴウケイ</t>
    </rPh>
    <rPh sb="18" eb="19">
      <t>ガク</t>
    </rPh>
    <phoneticPr fontId="2"/>
  </si>
  <si>
    <t>財産調書　財政調整基金　より</t>
    <rPh sb="0" eb="2">
      <t>ザイサン</t>
    </rPh>
    <rPh sb="2" eb="4">
      <t>チョウショ</t>
    </rPh>
    <rPh sb="5" eb="7">
      <t>ザイセイ</t>
    </rPh>
    <rPh sb="7" eb="9">
      <t>チョウセイ</t>
    </rPh>
    <rPh sb="9" eb="11">
      <t>キキン</t>
    </rPh>
    <phoneticPr fontId="2"/>
  </si>
  <si>
    <t>※1</t>
    <phoneticPr fontId="2"/>
  </si>
  <si>
    <t>決算統計　33表　差引現在高-１年内償還予定地方債等</t>
    <rPh sb="0" eb="2">
      <t>ケッサン</t>
    </rPh>
    <rPh sb="2" eb="4">
      <t>トウケイ</t>
    </rPh>
    <rPh sb="7" eb="8">
      <t>ヒョウ</t>
    </rPh>
    <rPh sb="9" eb="11">
      <t>サシヒキ</t>
    </rPh>
    <rPh sb="11" eb="13">
      <t>ゲンザイ</t>
    </rPh>
    <rPh sb="13" eb="14">
      <t>タカ</t>
    </rPh>
    <rPh sb="16" eb="18">
      <t>ネンナイ</t>
    </rPh>
    <rPh sb="18" eb="20">
      <t>ショウカン</t>
    </rPh>
    <rPh sb="20" eb="22">
      <t>ヨテイ</t>
    </rPh>
    <rPh sb="22" eb="25">
      <t>チホウサイ</t>
    </rPh>
    <rPh sb="25" eb="26">
      <t>トウ</t>
    </rPh>
    <phoneticPr fontId="2"/>
  </si>
  <si>
    <t>決算統計　37表　平成２８年度以降支払額</t>
    <rPh sb="0" eb="2">
      <t>ケッサン</t>
    </rPh>
    <rPh sb="2" eb="4">
      <t>トウケイ</t>
    </rPh>
    <rPh sb="7" eb="8">
      <t>ヒョウ</t>
    </rPh>
    <rPh sb="9" eb="11">
      <t>ヘイセイ</t>
    </rPh>
    <rPh sb="13" eb="17">
      <t>ネンドイコウ</t>
    </rPh>
    <rPh sb="17" eb="19">
      <t>シハラ</t>
    </rPh>
    <rPh sb="19" eb="20">
      <t>ガク</t>
    </rPh>
    <phoneticPr fontId="2"/>
  </si>
  <si>
    <t>決算統計　36表　平成２８年度元金合計</t>
    <rPh sb="0" eb="2">
      <t>ケッサン</t>
    </rPh>
    <rPh sb="2" eb="4">
      <t>トウケイ</t>
    </rPh>
    <rPh sb="7" eb="8">
      <t>ヒョウ</t>
    </rPh>
    <rPh sb="9" eb="11">
      <t>ヘイセイ</t>
    </rPh>
    <rPh sb="13" eb="15">
      <t>ネンド</t>
    </rPh>
    <rPh sb="15" eb="17">
      <t>ガンキン</t>
    </rPh>
    <rPh sb="17" eb="19">
      <t>ゴウケイ</t>
    </rPh>
    <phoneticPr fontId="2"/>
  </si>
  <si>
    <t>1～3の合計</t>
    <rPh sb="4" eb="6">
      <t>ゴウケイ</t>
    </rPh>
    <phoneticPr fontId="2"/>
  </si>
  <si>
    <t>負債合計+純資産合計</t>
    <rPh sb="0" eb="2">
      <t>フサイ</t>
    </rPh>
    <rPh sb="2" eb="4">
      <t>ゴウケイ</t>
    </rPh>
    <rPh sb="5" eb="8">
      <t>ジュンシサン</t>
    </rPh>
    <rPh sb="8" eb="10">
      <t>ゴウケイ</t>
    </rPh>
    <phoneticPr fontId="2"/>
  </si>
  <si>
    <t>1、7の合計</t>
    <rPh sb="4" eb="6">
      <t>ゴウケイ</t>
    </rPh>
    <phoneticPr fontId="2"/>
  </si>
  <si>
    <t>　</t>
    <phoneticPr fontId="2"/>
  </si>
  <si>
    <t>4～6の合計</t>
    <rPh sb="4" eb="6">
      <t>ゴウケイ</t>
    </rPh>
    <phoneticPr fontId="2"/>
  </si>
  <si>
    <t>固定資産台帳より</t>
    <rPh sb="0" eb="6">
      <t>コテイシサンダイチョウ</t>
    </rPh>
    <phoneticPr fontId="2"/>
  </si>
  <si>
    <t>BS徴収不能引当金</t>
    <rPh sb="2" eb="4">
      <t>チョウシュウ</t>
    </rPh>
    <rPh sb="4" eb="6">
      <t>フノウ</t>
    </rPh>
    <rPh sb="6" eb="8">
      <t>ヒキアテ</t>
    </rPh>
    <rPh sb="8" eb="9">
      <t>キン</t>
    </rPh>
    <phoneticPr fontId="2"/>
  </si>
  <si>
    <t>仕訳変換による合計　</t>
    <rPh sb="0" eb="2">
      <t>シワケ</t>
    </rPh>
    <rPh sb="2" eb="4">
      <t>ヘンカン</t>
    </rPh>
    <phoneticPr fontId="2"/>
  </si>
  <si>
    <t>23、24合計　</t>
    <phoneticPr fontId="2"/>
  </si>
  <si>
    <t>1-22の差額</t>
    <rPh sb="5" eb="7">
      <t>サガク</t>
    </rPh>
    <phoneticPr fontId="2"/>
  </si>
  <si>
    <t>27～31の合計</t>
    <rPh sb="6" eb="8">
      <t>ゴウケイ</t>
    </rPh>
    <phoneticPr fontId="2"/>
  </si>
  <si>
    <t>33、34の合計</t>
    <rPh sb="6" eb="8">
      <t>ゴウケイ</t>
    </rPh>
    <phoneticPr fontId="2"/>
  </si>
  <si>
    <t>（25+26）-32</t>
    <phoneticPr fontId="2"/>
  </si>
  <si>
    <t>-PL純行政コスト</t>
    <rPh sb="3" eb="4">
      <t>ジュン</t>
    </rPh>
    <rPh sb="4" eb="6">
      <t>ギョウセイ</t>
    </rPh>
    <phoneticPr fontId="2"/>
  </si>
  <si>
    <t>科目</t>
    <rPh sb="0" eb="2">
      <t>カモク</t>
    </rPh>
    <phoneticPr fontId="2"/>
  </si>
  <si>
    <t>数値根拠</t>
    <rPh sb="0" eb="2">
      <t>スウチ</t>
    </rPh>
    <rPh sb="2" eb="4">
      <t>コンキョ</t>
    </rPh>
    <phoneticPr fontId="2"/>
  </si>
  <si>
    <t>4、5の合計</t>
    <rPh sb="4" eb="6">
      <t>ゴウケイ</t>
    </rPh>
    <phoneticPr fontId="2"/>
  </si>
  <si>
    <t>仕訳変換の合計-（H26　税収対象の款　収入未済額+
H27　税収対象の款　収入未済額）　</t>
    <rPh sb="0" eb="2">
      <t>シワケ</t>
    </rPh>
    <rPh sb="2" eb="4">
      <t>ヘンカン</t>
    </rPh>
    <rPh sb="5" eb="7">
      <t>ゴウケイ</t>
    </rPh>
    <rPh sb="13" eb="15">
      <t>ゼイシュウ</t>
    </rPh>
    <rPh sb="15" eb="17">
      <t>タイショウ</t>
    </rPh>
    <rPh sb="18" eb="19">
      <t>カン</t>
    </rPh>
    <rPh sb="20" eb="22">
      <t>シュウニュウ</t>
    </rPh>
    <rPh sb="22" eb="24">
      <t>ミサイ</t>
    </rPh>
    <rPh sb="24" eb="25">
      <t>ガク</t>
    </rPh>
    <rPh sb="31" eb="33">
      <t>ゼイシュウ</t>
    </rPh>
    <rPh sb="33" eb="35">
      <t>タイショウ</t>
    </rPh>
    <rPh sb="36" eb="37">
      <t>カン</t>
    </rPh>
    <rPh sb="38" eb="40">
      <t>シュウニュウ</t>
    </rPh>
    <rPh sb="40" eb="42">
      <t>ミサイ</t>
    </rPh>
    <rPh sb="42" eb="43">
      <t>ガク</t>
    </rPh>
    <phoneticPr fontId="2"/>
  </si>
  <si>
    <t>仕訳変換の合計</t>
    <rPh sb="0" eb="2">
      <t>シワケ</t>
    </rPh>
    <rPh sb="2" eb="4">
      <t>ヘンカン</t>
    </rPh>
    <rPh sb="5" eb="7">
      <t>ゴウケイ</t>
    </rPh>
    <phoneticPr fontId="2"/>
  </si>
  <si>
    <t>1-8の合計</t>
    <rPh sb="4" eb="6">
      <t>ゴウケイ</t>
    </rPh>
    <phoneticPr fontId="2"/>
  </si>
  <si>
    <t>2-3の合計</t>
    <rPh sb="4" eb="6">
      <t>ゴウケイ</t>
    </rPh>
    <phoneticPr fontId="2"/>
  </si>
  <si>
    <t>6-7の合計</t>
    <rPh sb="4" eb="6">
      <t>ゴウケイ</t>
    </rPh>
    <phoneticPr fontId="2"/>
  </si>
  <si>
    <t>　</t>
    <phoneticPr fontId="2"/>
  </si>
  <si>
    <t>2、7の合計</t>
    <rPh sb="4" eb="6">
      <t>ゴウケイ</t>
    </rPh>
    <phoneticPr fontId="2"/>
  </si>
  <si>
    <t>3～6の合計</t>
    <rPh sb="4" eb="6">
      <t>ゴウケイ</t>
    </rPh>
    <phoneticPr fontId="2"/>
  </si>
  <si>
    <t>8～11の合計</t>
    <rPh sb="5" eb="7">
      <t>ゴウケイ</t>
    </rPh>
    <phoneticPr fontId="2"/>
  </si>
  <si>
    <t>13～16の合計</t>
    <rPh sb="6" eb="8">
      <t>ゴウケイ</t>
    </rPh>
    <phoneticPr fontId="2"/>
  </si>
  <si>
    <t>8～12の合計</t>
    <rPh sb="5" eb="7">
      <t>ゴウケイ</t>
    </rPh>
    <phoneticPr fontId="2"/>
  </si>
  <si>
    <t>変換仕訳による合計</t>
    <rPh sb="0" eb="2">
      <t>ヘンカン</t>
    </rPh>
    <rPh sb="2" eb="4">
      <t>シワケ</t>
    </rPh>
    <rPh sb="7" eb="9">
      <t>ゴウケイ</t>
    </rPh>
    <phoneticPr fontId="2"/>
  </si>
  <si>
    <t>変換仕訳の合計-（決算統計　23表　国庫支出金+都道府県支出金）</t>
    <rPh sb="0" eb="2">
      <t>ヘンカン</t>
    </rPh>
    <rPh sb="2" eb="4">
      <t>シワケ</t>
    </rPh>
    <rPh sb="5" eb="7">
      <t>ゴウケイ</t>
    </rPh>
    <rPh sb="9" eb="11">
      <t>ケッサン</t>
    </rPh>
    <rPh sb="11" eb="13">
      <t>トウケイ</t>
    </rPh>
    <rPh sb="16" eb="17">
      <t>ヒョウ</t>
    </rPh>
    <rPh sb="18" eb="20">
      <t>コッコ</t>
    </rPh>
    <rPh sb="20" eb="23">
      <t>シシュツキン</t>
    </rPh>
    <rPh sb="24" eb="28">
      <t>トドウフケン</t>
    </rPh>
    <rPh sb="28" eb="31">
      <t>シシュツキン</t>
    </rPh>
    <phoneticPr fontId="2"/>
  </si>
  <si>
    <t>36、37の合計</t>
    <rPh sb="6" eb="8">
      <t>ゴウケイ</t>
    </rPh>
    <phoneticPr fontId="2"/>
  </si>
  <si>
    <t>39、40の合計</t>
    <rPh sb="6" eb="8">
      <t>ゴウケイ</t>
    </rPh>
    <phoneticPr fontId="2"/>
  </si>
  <si>
    <t>38-35の合計</t>
    <rPh sb="6" eb="8">
      <t>ゴウケイ</t>
    </rPh>
    <phoneticPr fontId="2"/>
  </si>
  <si>
    <t>42～44の合計</t>
    <rPh sb="6" eb="8">
      <t>ゴウケイ</t>
    </rPh>
    <phoneticPr fontId="2"/>
  </si>
  <si>
    <t>21、34、41の合計</t>
    <rPh sb="9" eb="11">
      <t>ゴウケイ</t>
    </rPh>
    <phoneticPr fontId="2"/>
  </si>
  <si>
    <t>決算統計　23表　国庫支出金+都道府県支出金</t>
    <phoneticPr fontId="2"/>
  </si>
  <si>
    <t>23～27の合計</t>
    <rPh sb="6" eb="8">
      <t>ゴウケイ</t>
    </rPh>
    <phoneticPr fontId="2"/>
  </si>
  <si>
    <t>29～33の合計</t>
    <rPh sb="6" eb="8">
      <t>ゴウケイ</t>
    </rPh>
    <phoneticPr fontId="2"/>
  </si>
  <si>
    <t>28-22の合計</t>
    <rPh sb="6" eb="8">
      <t>ゴウケイ</t>
    </rPh>
    <phoneticPr fontId="2"/>
  </si>
  <si>
    <t>仕訳変換による合計-H26　13款　収入未済額+H27　13款　収入未済額</t>
    <rPh sb="0" eb="2">
      <t>シワケ</t>
    </rPh>
    <rPh sb="2" eb="4">
      <t>ヘンカン</t>
    </rPh>
    <rPh sb="16" eb="17">
      <t>カン</t>
    </rPh>
    <rPh sb="18" eb="20">
      <t>シュウニュウ</t>
    </rPh>
    <rPh sb="20" eb="22">
      <t>ミサイ</t>
    </rPh>
    <rPh sb="22" eb="23">
      <t>ガク</t>
    </rPh>
    <rPh sb="30" eb="31">
      <t>カン</t>
    </rPh>
    <rPh sb="32" eb="34">
      <t>シュウニュウ</t>
    </rPh>
    <rPh sb="34" eb="36">
      <t>ミサイ</t>
    </rPh>
    <rPh sb="36" eb="37">
      <t>ガク</t>
    </rPh>
    <phoneticPr fontId="2"/>
  </si>
  <si>
    <t>-</t>
    <phoneticPr fontId="2"/>
  </si>
  <si>
    <t>-</t>
    <phoneticPr fontId="2"/>
  </si>
  <si>
    <t xml:space="preserve">    未収金</t>
    <phoneticPr fontId="2"/>
  </si>
  <si>
    <t xml:space="preserve">    基金</t>
    <rPh sb="4" eb="6">
      <t>キキン</t>
    </rPh>
    <phoneticPr fontId="2"/>
  </si>
  <si>
    <t xml:space="preserve">    その他</t>
    <rPh sb="6" eb="7">
      <t>タ</t>
    </rPh>
    <phoneticPr fontId="2"/>
  </si>
  <si>
    <t xml:space="preserve">    投資その他の資産</t>
    <phoneticPr fontId="2"/>
  </si>
  <si>
    <t>割合</t>
    <rPh sb="0" eb="2">
      <t>ワリアイ</t>
    </rPh>
    <phoneticPr fontId="2"/>
  </si>
  <si>
    <t>負債及び純資産の合計</t>
    <rPh sb="0" eb="2">
      <t>フサイ</t>
    </rPh>
    <rPh sb="2" eb="3">
      <t>オヨ</t>
    </rPh>
    <rPh sb="4" eb="7">
      <t>ジュンシサン</t>
    </rPh>
    <rPh sb="8" eb="10">
      <t>ゴウケイ</t>
    </rPh>
    <phoneticPr fontId="2"/>
  </si>
  <si>
    <t>計</t>
    <rPh sb="0" eb="1">
      <t>ケイ</t>
    </rPh>
    <phoneticPr fontId="2"/>
  </si>
  <si>
    <t>業務収入</t>
    <rPh sb="0" eb="2">
      <t>ギョウム</t>
    </rPh>
    <rPh sb="2" eb="4">
      <t>シュウニュウ</t>
    </rPh>
    <phoneticPr fontId="2"/>
  </si>
  <si>
    <t>業務支出</t>
    <rPh sb="0" eb="2">
      <t>ギョウム</t>
    </rPh>
    <rPh sb="2" eb="4">
      <t>シシュツ</t>
    </rPh>
    <phoneticPr fontId="2"/>
  </si>
  <si>
    <t>金額</t>
    <rPh sb="0" eb="2">
      <t>キンガク</t>
    </rPh>
    <phoneticPr fontId="2"/>
  </si>
  <si>
    <t>割合</t>
    <rPh sb="0" eb="2">
      <t>ワリアイ</t>
    </rPh>
    <phoneticPr fontId="2"/>
  </si>
  <si>
    <t>税収等収入</t>
    <phoneticPr fontId="2"/>
  </si>
  <si>
    <t>国県等補助金収入</t>
    <phoneticPr fontId="2"/>
  </si>
  <si>
    <t>その他の収入</t>
    <phoneticPr fontId="2"/>
  </si>
  <si>
    <t>使用料及び手数料収入</t>
    <phoneticPr fontId="2"/>
  </si>
  <si>
    <t>人件費支出</t>
    <phoneticPr fontId="2"/>
  </si>
  <si>
    <t xml:space="preserve"> 物件費等支出</t>
    <phoneticPr fontId="2"/>
  </si>
  <si>
    <t>支払利息支出</t>
    <phoneticPr fontId="2"/>
  </si>
  <si>
    <t>補助金等支出</t>
    <phoneticPr fontId="2"/>
  </si>
  <si>
    <t>社会保障給付支出</t>
    <phoneticPr fontId="2"/>
  </si>
  <si>
    <t>他会計への繰出支出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</si>
  <si>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</si>
  <si>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</si>
  <si>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</si>
  <si>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>9、10、11、12の合計　　</t>
    <rPh sb="11" eb="13">
      <t>ゴウケイ</t>
    </rPh>
    <phoneticPr fontId="2"/>
  </si>
  <si>
    <t>仕訳変換による合計　※1</t>
    <rPh sb="0" eb="2">
      <t>シワケ</t>
    </rPh>
    <rPh sb="2" eb="4">
      <t>ヘンカン</t>
    </rPh>
    <phoneticPr fontId="2"/>
  </si>
  <si>
    <t>1、46の合計</t>
    <rPh sb="5" eb="7">
      <t>ゴウケイ</t>
    </rPh>
    <phoneticPr fontId="2"/>
  </si>
  <si>
    <t>その他の支出(移転費用）</t>
    <rPh sb="7" eb="9">
      <t>イテン</t>
    </rPh>
    <rPh sb="9" eb="11">
      <t>ヒヨウ</t>
    </rPh>
    <phoneticPr fontId="2"/>
  </si>
  <si>
    <t>その他の支出(業務費用）</t>
    <rPh sb="7" eb="9">
      <t>ギョウム</t>
    </rPh>
    <rPh sb="9" eb="11">
      <t>ヒヨウ</t>
    </rPh>
    <phoneticPr fontId="2"/>
  </si>
  <si>
    <t>借方（かりかた）</t>
    <rPh sb="0" eb="2">
      <t>カリカタ</t>
    </rPh>
    <phoneticPr fontId="2"/>
  </si>
  <si>
    <t>貸方（かしかた）</t>
    <rPh sb="0" eb="1">
      <t>カシ</t>
    </rPh>
    <rPh sb="1" eb="2">
      <t>カタ</t>
    </rPh>
    <phoneticPr fontId="2"/>
  </si>
  <si>
    <r>
      <rPr>
        <b/>
        <sz val="12"/>
        <color indexed="8"/>
        <rFont val="ＭＳ Ｐゴシック"/>
        <family val="3"/>
        <charset val="128"/>
      </rPr>
      <t>資　　産</t>
    </r>
    <r>
      <rPr>
        <sz val="12"/>
        <color indexed="8"/>
        <rFont val="ＭＳ Ｐゴシック"/>
        <family val="3"/>
        <charset val="128"/>
      </rPr>
      <t xml:space="preserve">
土地・建物・貸付金
現金・基金　等</t>
    </r>
    <rPh sb="0" eb="1">
      <t>シ</t>
    </rPh>
    <rPh sb="3" eb="4">
      <t>サン</t>
    </rPh>
    <rPh sb="5" eb="7">
      <t>トチ</t>
    </rPh>
    <rPh sb="8" eb="10">
      <t>タテモノ</t>
    </rPh>
    <rPh sb="11" eb="13">
      <t>カシツケ</t>
    </rPh>
    <rPh sb="13" eb="14">
      <t>キン</t>
    </rPh>
    <rPh sb="15" eb="17">
      <t>ゲンキン</t>
    </rPh>
    <rPh sb="18" eb="20">
      <t>キキン</t>
    </rPh>
    <rPh sb="21" eb="22">
      <t>トウ</t>
    </rPh>
    <phoneticPr fontId="2"/>
  </si>
  <si>
    <r>
      <rPr>
        <b/>
        <sz val="12"/>
        <color indexed="8"/>
        <rFont val="ＭＳ Ｐゴシック"/>
        <family val="3"/>
        <charset val="128"/>
      </rPr>
      <t>負債（将来負担）</t>
    </r>
    <r>
      <rPr>
        <sz val="12"/>
        <color indexed="8"/>
        <rFont val="ＭＳ Ｐゴシック"/>
        <family val="3"/>
        <charset val="128"/>
      </rPr>
      <t xml:space="preserve">
地方債、債務負担行為額
退職手当引当金　等</t>
    </r>
    <rPh sb="0" eb="2">
      <t>フサイ</t>
    </rPh>
    <rPh sb="3" eb="5">
      <t>ショウライ</t>
    </rPh>
    <rPh sb="5" eb="7">
      <t>フタン</t>
    </rPh>
    <rPh sb="9" eb="12">
      <t>チホウサイ</t>
    </rPh>
    <rPh sb="13" eb="15">
      <t>サイム</t>
    </rPh>
    <rPh sb="15" eb="17">
      <t>フタン</t>
    </rPh>
    <rPh sb="17" eb="19">
      <t>コウイ</t>
    </rPh>
    <rPh sb="19" eb="20">
      <t>ガク</t>
    </rPh>
    <rPh sb="21" eb="23">
      <t>タイショク</t>
    </rPh>
    <rPh sb="23" eb="25">
      <t>テアテ</t>
    </rPh>
    <rPh sb="25" eb="27">
      <t>ヒキアテ</t>
    </rPh>
    <rPh sb="27" eb="28">
      <t>キン</t>
    </rPh>
    <rPh sb="29" eb="30">
      <t>トウ</t>
    </rPh>
    <phoneticPr fontId="2"/>
  </si>
  <si>
    <r>
      <rPr>
        <b/>
        <sz val="12"/>
        <color indexed="8"/>
        <rFont val="ＭＳ Ｐゴシック"/>
        <family val="3"/>
        <charset val="128"/>
      </rPr>
      <t>純資産（これまでの世代負担）</t>
    </r>
    <r>
      <rPr>
        <sz val="12"/>
        <color indexed="8"/>
        <rFont val="ＭＳ Ｐゴシック"/>
        <family val="3"/>
        <charset val="128"/>
      </rPr>
      <t xml:space="preserve">
国庫支出金、道支出金
一般財源　等</t>
    </r>
    <rPh sb="0" eb="3">
      <t>ジュンシサン</t>
    </rPh>
    <rPh sb="9" eb="11">
      <t>セダイ</t>
    </rPh>
    <rPh sb="11" eb="13">
      <t>フタン</t>
    </rPh>
    <rPh sb="15" eb="17">
      <t>コッコ</t>
    </rPh>
    <rPh sb="17" eb="20">
      <t>シシュツキン</t>
    </rPh>
    <rPh sb="21" eb="22">
      <t>ドウ</t>
    </rPh>
    <rPh sb="22" eb="25">
      <t>シシュツキン</t>
    </rPh>
    <rPh sb="26" eb="28">
      <t>イッパン</t>
    </rPh>
    <rPh sb="28" eb="30">
      <t>ザイゲン</t>
    </rPh>
    <rPh sb="31" eb="32">
      <t>トウ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</si>
  <si>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</si>
  <si>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</si>
  <si>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</si>
  <si>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平成２７年度収入未済額合計①</t>
    <rPh sb="0" eb="2">
      <t>ヘイセイ</t>
    </rPh>
    <rPh sb="4" eb="6">
      <t>ネンド</t>
    </rPh>
    <rPh sb="6" eb="8">
      <t>シュウニュウ</t>
    </rPh>
    <rPh sb="8" eb="10">
      <t>ミサイ</t>
    </rPh>
    <rPh sb="10" eb="11">
      <t>ガク</t>
    </rPh>
    <rPh sb="11" eb="13">
      <t>ゴウケイ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</si>
  <si>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</si>
  <si>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収入未済額合計</t>
    <rPh sb="0" eb="2">
      <t>シュウニュウ</t>
    </rPh>
    <rPh sb="2" eb="4">
      <t>ミサイ</t>
    </rPh>
    <rPh sb="4" eb="5">
      <t>ガク</t>
    </rPh>
    <rPh sb="5" eb="7">
      <t>ゴウケイ</t>
    </rPh>
    <phoneticPr fontId="2"/>
  </si>
  <si>
    <t>不能欠損額</t>
    <rPh sb="0" eb="2">
      <t>フノウ</t>
    </rPh>
    <rPh sb="2" eb="4">
      <t>ケッソン</t>
    </rPh>
    <rPh sb="4" eb="5">
      <t>ガク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</si>
  <si>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</si>
  <si>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</si>
  <si>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</si>
  <si>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</si>
  <si>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</si>
  <si>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</si>
  <si>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</si>
  <si>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</si>
  <si>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</si>
  <si>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不能欠損率(②/①)</t>
    <rPh sb="0" eb="2">
      <t>フノウ</t>
    </rPh>
    <rPh sb="2" eb="4">
      <t>ケッソン</t>
    </rPh>
    <rPh sb="4" eb="5">
      <t>リツ</t>
    </rPh>
    <phoneticPr fontId="2"/>
  </si>
  <si>
    <t>不能欠損率（⑤/④）</t>
    <rPh sb="0" eb="2">
      <t>フノウ</t>
    </rPh>
    <rPh sb="2" eb="4">
      <t>ケッソン</t>
    </rPh>
    <rPh sb="4" eb="5">
      <t>リツ</t>
    </rPh>
    <phoneticPr fontId="2"/>
  </si>
  <si>
    <t>不能欠損率（⑧/⑦）</t>
    <rPh sb="0" eb="2">
      <t>フノウ</t>
    </rPh>
    <rPh sb="2" eb="4">
      <t>ケッソン</t>
    </rPh>
    <rPh sb="4" eb="5">
      <t>リツ</t>
    </rPh>
    <phoneticPr fontId="2"/>
  </si>
  <si>
    <t>平均不能欠損率（③+⑥+⑨）/３</t>
    <rPh sb="0" eb="2">
      <t>ヘイキン</t>
    </rPh>
    <rPh sb="2" eb="4">
      <t>フノウ</t>
    </rPh>
    <rPh sb="4" eb="6">
      <t>ケッソン</t>
    </rPh>
    <rPh sb="6" eb="7">
      <t>リツ</t>
    </rPh>
    <phoneticPr fontId="2"/>
  </si>
  <si>
    <t>指標一覧</t>
    <rPh sb="0" eb="2">
      <t>シヒョウ</t>
    </rPh>
    <rPh sb="2" eb="4">
      <t>イチラン</t>
    </rPh>
    <phoneticPr fontId="2"/>
  </si>
  <si>
    <t>会計：一般会計</t>
    <rPh sb="0" eb="2">
      <t>カイケイ</t>
    </rPh>
    <rPh sb="3" eb="5">
      <t>イッパン</t>
    </rPh>
    <rPh sb="5" eb="7">
      <t>カイケイ</t>
    </rPh>
    <phoneticPr fontId="2"/>
  </si>
  <si>
    <t>自治体名：○○町</t>
    <rPh sb="0" eb="3">
      <t>ジチタイ</t>
    </rPh>
    <rPh sb="3" eb="4">
      <t>メイ</t>
    </rPh>
    <rPh sb="7" eb="8">
      <t>チョウ</t>
    </rPh>
    <phoneticPr fontId="2"/>
  </si>
  <si>
    <t>指標</t>
    <rPh sb="0" eb="2">
      <t>シヒョウ</t>
    </rPh>
    <phoneticPr fontId="2"/>
  </si>
  <si>
    <t>平成２７年度</t>
    <rPh sb="0" eb="2">
      <t>ヘイセイ</t>
    </rPh>
    <rPh sb="4" eb="6">
      <t>ネンド</t>
    </rPh>
    <phoneticPr fontId="2"/>
  </si>
  <si>
    <t>平成２６年度</t>
    <rPh sb="0" eb="2">
      <t>ヘイセイ</t>
    </rPh>
    <rPh sb="4" eb="6">
      <t>ネンド</t>
    </rPh>
    <phoneticPr fontId="2"/>
  </si>
  <si>
    <t>資産形成度</t>
    <rPh sb="0" eb="2">
      <t>シサン</t>
    </rPh>
    <rPh sb="2" eb="4">
      <t>ケイセイ</t>
    </rPh>
    <rPh sb="4" eb="5">
      <t>ド</t>
    </rPh>
    <phoneticPr fontId="2"/>
  </si>
  <si>
    <t>住民一人当たり資産額</t>
    <rPh sb="0" eb="2">
      <t>ジュウミン</t>
    </rPh>
    <rPh sb="2" eb="4">
      <t>ヒトリ</t>
    </rPh>
    <rPh sb="4" eb="5">
      <t>ア</t>
    </rPh>
    <rPh sb="7" eb="10">
      <t>シサンガク</t>
    </rPh>
    <phoneticPr fontId="2"/>
  </si>
  <si>
    <t>歳入額対資産比率</t>
    <rPh sb="0" eb="2">
      <t>サイニュウ</t>
    </rPh>
    <rPh sb="2" eb="3">
      <t>ガク</t>
    </rPh>
    <rPh sb="3" eb="4">
      <t>タイ</t>
    </rPh>
    <rPh sb="4" eb="6">
      <t>シサン</t>
    </rPh>
    <rPh sb="6" eb="8">
      <t>ヒリツ</t>
    </rPh>
    <phoneticPr fontId="2"/>
  </si>
  <si>
    <t>資産老朽化比率</t>
    <rPh sb="0" eb="2">
      <t>シサン</t>
    </rPh>
    <rPh sb="2" eb="5">
      <t>ロウキュウカ</t>
    </rPh>
    <rPh sb="5" eb="7">
      <t>ヒリツ</t>
    </rPh>
    <phoneticPr fontId="2"/>
  </si>
  <si>
    <t>世代間公平性</t>
    <rPh sb="0" eb="2">
      <t>セダイ</t>
    </rPh>
    <rPh sb="2" eb="3">
      <t>カン</t>
    </rPh>
    <rPh sb="3" eb="5">
      <t>コウヘイ</t>
    </rPh>
    <rPh sb="5" eb="6">
      <t>セイ</t>
    </rPh>
    <phoneticPr fontId="2"/>
  </si>
  <si>
    <t>純資産比率</t>
    <rPh sb="0" eb="3">
      <t>ジュンシサン</t>
    </rPh>
    <rPh sb="3" eb="5">
      <t>ヒリツ</t>
    </rPh>
    <phoneticPr fontId="2"/>
  </si>
  <si>
    <t>社会資本等形成の世代間負担比率</t>
    <rPh sb="0" eb="2">
      <t>シャカイ</t>
    </rPh>
    <rPh sb="2" eb="4">
      <t>シホン</t>
    </rPh>
    <rPh sb="4" eb="5">
      <t>トウ</t>
    </rPh>
    <rPh sb="5" eb="7">
      <t>ケイセイ</t>
    </rPh>
    <rPh sb="8" eb="11">
      <t>セダイカン</t>
    </rPh>
    <rPh sb="11" eb="13">
      <t>フタン</t>
    </rPh>
    <rPh sb="13" eb="15">
      <t>ヒリツ</t>
    </rPh>
    <phoneticPr fontId="2"/>
  </si>
  <si>
    <t>（将来世代負担比率）</t>
    <rPh sb="1" eb="3">
      <t>ショウライ</t>
    </rPh>
    <rPh sb="3" eb="5">
      <t>セダイ</t>
    </rPh>
    <rPh sb="5" eb="7">
      <t>フタン</t>
    </rPh>
    <rPh sb="7" eb="9">
      <t>ヒリツ</t>
    </rPh>
    <phoneticPr fontId="2"/>
  </si>
  <si>
    <t>持続可能性</t>
    <rPh sb="0" eb="2">
      <t>ジゾク</t>
    </rPh>
    <rPh sb="2" eb="5">
      <t>カノウセイ</t>
    </rPh>
    <phoneticPr fontId="2"/>
  </si>
  <si>
    <t>住民一人当たり負債額</t>
    <rPh sb="0" eb="2">
      <t>ジュウミン</t>
    </rPh>
    <rPh sb="2" eb="4">
      <t>ヒトリ</t>
    </rPh>
    <rPh sb="4" eb="5">
      <t>ア</t>
    </rPh>
    <rPh sb="7" eb="9">
      <t>フサイ</t>
    </rPh>
    <rPh sb="9" eb="10">
      <t>ガク</t>
    </rPh>
    <phoneticPr fontId="2"/>
  </si>
  <si>
    <t>基礎的財政収支（プライマリーバランス）</t>
    <rPh sb="0" eb="3">
      <t>キソテキ</t>
    </rPh>
    <rPh sb="3" eb="5">
      <t>ザイセイ</t>
    </rPh>
    <rPh sb="5" eb="7">
      <t>シュウシ</t>
    </rPh>
    <phoneticPr fontId="2"/>
  </si>
  <si>
    <t>債務償還可能年数</t>
    <rPh sb="0" eb="2">
      <t>サイム</t>
    </rPh>
    <rPh sb="2" eb="4">
      <t>ショウカン</t>
    </rPh>
    <rPh sb="4" eb="6">
      <t>カノウ</t>
    </rPh>
    <rPh sb="6" eb="8">
      <t>ネンスウ</t>
    </rPh>
    <phoneticPr fontId="2"/>
  </si>
  <si>
    <t>効率性</t>
    <rPh sb="0" eb="3">
      <t>コウリツセイ</t>
    </rPh>
    <phoneticPr fontId="2"/>
  </si>
  <si>
    <t>住民一人あたり行政コスト</t>
    <rPh sb="0" eb="2">
      <t>ジュウミン</t>
    </rPh>
    <rPh sb="2" eb="4">
      <t>ヒトリ</t>
    </rPh>
    <rPh sb="7" eb="9">
      <t>ギョウセイ</t>
    </rPh>
    <phoneticPr fontId="2"/>
  </si>
  <si>
    <t>弾力性</t>
    <rPh sb="0" eb="3">
      <t>ダンリョクセイ</t>
    </rPh>
    <phoneticPr fontId="2"/>
  </si>
  <si>
    <t>行政コスト対税収等比率</t>
    <rPh sb="0" eb="2">
      <t>ギョウセイ</t>
    </rPh>
    <rPh sb="5" eb="6">
      <t>タイ</t>
    </rPh>
    <rPh sb="6" eb="8">
      <t>ゼイシュウ</t>
    </rPh>
    <rPh sb="8" eb="9">
      <t>トウ</t>
    </rPh>
    <rPh sb="9" eb="11">
      <t>ヒリツ</t>
    </rPh>
    <phoneticPr fontId="2"/>
  </si>
  <si>
    <t>経常収支比率（参考値）</t>
    <rPh sb="0" eb="2">
      <t>ケイジョウ</t>
    </rPh>
    <rPh sb="2" eb="4">
      <t>シュウシ</t>
    </rPh>
    <rPh sb="4" eb="6">
      <t>ヒリツ</t>
    </rPh>
    <rPh sb="7" eb="9">
      <t>サンコウ</t>
    </rPh>
    <rPh sb="9" eb="10">
      <t>チ</t>
    </rPh>
    <phoneticPr fontId="2"/>
  </si>
  <si>
    <t>自律性</t>
    <rPh sb="0" eb="3">
      <t>ジリツセイ</t>
    </rPh>
    <phoneticPr fontId="2"/>
  </si>
  <si>
    <t>受益者負担割合</t>
    <rPh sb="0" eb="3">
      <t>ジュエキシャ</t>
    </rPh>
    <rPh sb="3" eb="5">
      <t>フタン</t>
    </rPh>
    <rPh sb="5" eb="7">
      <t>ワリアイ</t>
    </rPh>
    <phoneticPr fontId="2"/>
  </si>
  <si>
    <t>財政力指数（参考値）</t>
    <rPh sb="0" eb="3">
      <t>ザイセイリョク</t>
    </rPh>
    <rPh sb="3" eb="5">
      <t>シスウ</t>
    </rPh>
    <rPh sb="6" eb="8">
      <t>サンコウ</t>
    </rPh>
    <rPh sb="8" eb="9">
      <t>チ</t>
    </rPh>
    <phoneticPr fontId="2"/>
  </si>
  <si>
    <t>（単位：千円）</t>
    <rPh sb="1" eb="3">
      <t>タンイ</t>
    </rPh>
    <rPh sb="4" eb="6">
      <t>センエン</t>
    </rPh>
    <phoneticPr fontId="2"/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</si>
  <si>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</si>
  <si>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</si>
  <si>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自　　平成２８年　４月　１日</t>
    <rPh sb="0" eb="1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</si>
  <si>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至　　平成２９年　３月３１日</t>
    <rPh sb="0" eb="1">
      <t>イタ</t>
    </rPh>
    <rPh sb="3" eb="5">
      <t>ヘイセイ</t>
    </rPh>
    <rPh sb="7" eb="8">
      <t>ネン</t>
    </rPh>
    <rPh sb="10" eb="11">
      <t>ツキ</t>
    </rPh>
    <rPh sb="13" eb="14">
      <t>ニチ</t>
    </rPh>
    <phoneticPr fontId="6"/>
  </si>
  <si>
    <t>（単位：円）</t>
    <rPh sb="1" eb="3">
      <t>タンイ</t>
    </rPh>
    <rPh sb="4" eb="5">
      <t>エン</t>
    </rPh>
    <phoneticPr fontId="6"/>
  </si>
  <si>
    <t>科目</t>
    <rPh sb="0" eb="2">
      <t>カモク</t>
    </rPh>
    <phoneticPr fontId="6"/>
  </si>
  <si>
    <t>金額</t>
    <rPh sb="0" eb="2">
      <t>キンガク</t>
    </rPh>
    <phoneticPr fontId="6"/>
  </si>
  <si>
    <t>【業務活動収支】</t>
    <rPh sb="1" eb="3">
      <t>ギョウム</t>
    </rPh>
    <rPh sb="3" eb="5">
      <t>カツドウ</t>
    </rPh>
    <rPh sb="5" eb="7">
      <t>シュウシ</t>
    </rPh>
    <phoneticPr fontId="6"/>
  </si>
  <si>
    <t>業務支出</t>
    <rPh sb="0" eb="2">
      <t>ギョウム</t>
    </rPh>
    <rPh sb="2" eb="4">
      <t>シシュツ</t>
    </rPh>
    <phoneticPr fontId="6"/>
  </si>
  <si>
    <t>業務費用支出</t>
    <rPh sb="0" eb="2">
      <t>ギョウム</t>
    </rPh>
    <rPh sb="2" eb="4">
      <t>ヒヨウ</t>
    </rPh>
    <rPh sb="4" eb="6">
      <t>シシュツ</t>
    </rPh>
    <phoneticPr fontId="6"/>
  </si>
  <si>
    <t>人件費支出</t>
    <rPh sb="0" eb="3">
      <t>ジンケンヒ</t>
    </rPh>
    <rPh sb="3" eb="5">
      <t>シシュツ</t>
    </rPh>
    <phoneticPr fontId="6"/>
  </si>
  <si>
    <t>物件費等支出</t>
    <rPh sb="0" eb="3">
      <t>ブッケンヒ</t>
    </rPh>
    <rPh sb="3" eb="4">
      <t>ナド</t>
    </rPh>
    <rPh sb="4" eb="6">
      <t>シシュツ</t>
    </rPh>
    <phoneticPr fontId="6"/>
  </si>
  <si>
    <t>支払利息支出</t>
    <rPh sb="0" eb="2">
      <t>シハラ</t>
    </rPh>
    <rPh sb="2" eb="4">
      <t>リソク</t>
    </rPh>
    <rPh sb="4" eb="6">
      <t>シシュツ</t>
    </rPh>
    <phoneticPr fontId="6"/>
  </si>
  <si>
    <t>その他の支出</t>
    <rPh sb="2" eb="3">
      <t>ホカ</t>
    </rPh>
    <rPh sb="4" eb="6">
      <t>シシュツ</t>
    </rPh>
    <phoneticPr fontId="6"/>
  </si>
  <si>
    <t>移転費用支出</t>
    <rPh sb="0" eb="2">
      <t>イテン</t>
    </rPh>
    <rPh sb="2" eb="4">
      <t>ヒヨウ</t>
    </rPh>
    <rPh sb="4" eb="6">
      <t>シシュツ</t>
    </rPh>
    <phoneticPr fontId="6"/>
  </si>
  <si>
    <t>補助金等支出</t>
    <rPh sb="0" eb="3">
      <t>ホジョキン</t>
    </rPh>
    <rPh sb="3" eb="4">
      <t>ナド</t>
    </rPh>
    <rPh sb="4" eb="6">
      <t>シシュツ</t>
    </rPh>
    <phoneticPr fontId="6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</si>
  <si>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6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</si>
  <si>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6"/>
  </si>
  <si>
    <t>業務収入</t>
    <rPh sb="0" eb="2">
      <t>ギョウム</t>
    </rPh>
    <rPh sb="2" eb="4">
      <t>シュウニュウ</t>
    </rPh>
    <phoneticPr fontId="6"/>
  </si>
  <si>
    <t>税収等収入</t>
    <rPh sb="0" eb="2">
      <t>ゼイシュウ</t>
    </rPh>
    <rPh sb="2" eb="3">
      <t>ナド</t>
    </rPh>
    <rPh sb="3" eb="5">
      <t>シュウニュウ</t>
    </rPh>
    <phoneticPr fontId="6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</si>
  <si>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6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</si>
  <si>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6"/>
  </si>
  <si>
    <t>その他の収入</t>
    <rPh sb="2" eb="3">
      <t>ホカ</t>
    </rPh>
    <rPh sb="4" eb="6">
      <t>シュウニュウ</t>
    </rPh>
    <phoneticPr fontId="6"/>
  </si>
  <si>
    <t>臨時支出</t>
    <rPh sb="0" eb="2">
      <t>リンジ</t>
    </rPh>
    <rPh sb="2" eb="4">
      <t>シシュツ</t>
    </rPh>
    <phoneticPr fontId="6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</si>
  <si>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6"/>
  </si>
  <si>
    <t>臨時収入</t>
    <rPh sb="0" eb="2">
      <t>リンジ</t>
    </rPh>
    <rPh sb="2" eb="4">
      <t>シュウニュウ</t>
    </rPh>
    <phoneticPr fontId="6"/>
  </si>
  <si>
    <t>業務活動収支</t>
    <rPh sb="0" eb="2">
      <t>ギョウム</t>
    </rPh>
    <rPh sb="2" eb="4">
      <t>カツドウ</t>
    </rPh>
    <rPh sb="4" eb="6">
      <t>シュウシ</t>
    </rPh>
    <phoneticPr fontId="6"/>
  </si>
  <si>
    <t>【投資活動収支】</t>
    <rPh sb="1" eb="3">
      <t>トウシ</t>
    </rPh>
    <rPh sb="3" eb="5">
      <t>カツドウ</t>
    </rPh>
    <rPh sb="5" eb="7">
      <t>シュウシ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</si>
  <si>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</si>
  <si>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6"/>
  </si>
  <si>
    <t>貸付金支出</t>
    <rPh sb="0" eb="3">
      <t>カシツケキン</t>
    </rPh>
    <rPh sb="3" eb="5">
      <t>シシュツ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</si>
  <si>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</si>
  <si>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6"/>
  </si>
  <si>
    <t>資産売却収入</t>
    <rPh sb="0" eb="2">
      <t>シサン</t>
    </rPh>
    <rPh sb="2" eb="4">
      <t>バイキャク</t>
    </rPh>
    <rPh sb="4" eb="6">
      <t>シュウニュウ</t>
    </rPh>
    <phoneticPr fontId="6"/>
  </si>
  <si>
    <t>投資活動収支</t>
    <rPh sb="0" eb="2">
      <t>トウシ</t>
    </rPh>
    <rPh sb="2" eb="4">
      <t>カツドウ</t>
    </rPh>
    <rPh sb="4" eb="6">
      <t>シュウシ</t>
    </rPh>
    <phoneticPr fontId="6"/>
  </si>
  <si>
    <t>【財務活動収支】</t>
    <rPh sb="1" eb="3">
      <t>ザイム</t>
    </rPh>
    <rPh sb="3" eb="5">
      <t>カツドウ</t>
    </rPh>
    <rPh sb="5" eb="7">
      <t>シュウシ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</si>
  <si>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</si>
  <si>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</si>
  <si>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財務活動収支</t>
    <rPh sb="0" eb="2">
      <t>ザイム</t>
    </rPh>
    <rPh sb="2" eb="4">
      <t>カツドウ</t>
    </rPh>
    <rPh sb="4" eb="6">
      <t>シュウシ</t>
    </rPh>
    <phoneticPr fontId="6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</si>
  <si>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6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</si>
  <si>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6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</si>
  <si>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6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</si>
  <si>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</si>
  <si>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6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</si>
  <si>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</si>
  <si>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6"/>
  </si>
  <si>
    <t>【様式第２号及び第３号（結合）】</t>
    <rPh sb="1" eb="3">
      <t>ヨウシキ</t>
    </rPh>
    <rPh sb="3" eb="4">
      <t>ダイ</t>
    </rPh>
    <rPh sb="5" eb="6">
      <t>ゴウ</t>
    </rPh>
    <rPh sb="6" eb="7">
      <t>オヨ</t>
    </rPh>
    <rPh sb="8" eb="9">
      <t>ダイ</t>
    </rPh>
    <rPh sb="10" eb="11">
      <t>ゴウ</t>
    </rPh>
    <rPh sb="12" eb="14">
      <t>ケツゴウ</t>
    </rPh>
    <phoneticPr fontId="6"/>
  </si>
  <si>
    <t>行政コスト及び純資産変動計算書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6"/>
  </si>
  <si>
    <t>（単位：　　）</t>
    <rPh sb="1" eb="3">
      <t>タンイ</t>
    </rPh>
    <phoneticPr fontId="6"/>
  </si>
  <si>
    <t>経常費用</t>
    <rPh sb="0" eb="2">
      <t>ケイジョウ</t>
    </rPh>
    <rPh sb="2" eb="4">
      <t>ヒヨウ</t>
    </rPh>
    <phoneticPr fontId="6"/>
  </si>
  <si>
    <t>業務費用</t>
    <rPh sb="0" eb="2">
      <t>ギョウム</t>
    </rPh>
    <rPh sb="2" eb="4">
      <t>ヒヨウ</t>
    </rPh>
    <phoneticPr fontId="6"/>
  </si>
  <si>
    <t>人件費</t>
    <rPh sb="0" eb="3">
      <t>ジンケンヒ</t>
    </rPh>
    <phoneticPr fontId="6"/>
  </si>
  <si>
    <t>　</t>
    <phoneticPr fontId="6"/>
  </si>
  <si>
    <r>
      <rPr>
        <sz val="9"/>
        <color indexed="8"/>
        <rFont val="ＭＳ Ｐゴシック"/>
        <family val="3"/>
        <charset val="128"/>
      </rPr>
      <t>職員</t>
    </r>
    <r>
      <rPr>
        <sz val="9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</si>
  <si>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6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</si>
  <si>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6"/>
  </si>
  <si>
    <t>その他</t>
    <rPh sb="2" eb="3">
      <t>ホカ</t>
    </rPh>
    <phoneticPr fontId="6"/>
  </si>
  <si>
    <t>物件費等</t>
    <rPh sb="0" eb="3">
      <t>ブッケンヒ</t>
    </rPh>
    <rPh sb="3" eb="4">
      <t>ナド</t>
    </rPh>
    <phoneticPr fontId="6"/>
  </si>
  <si>
    <t>維持補修費</t>
    <rPh sb="0" eb="2">
      <t>イジ</t>
    </rPh>
    <rPh sb="2" eb="5">
      <t>ホシュウヒ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</si>
  <si>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</si>
  <si>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その他の業務費用</t>
    <rPh sb="2" eb="3">
      <t>タ</t>
    </rPh>
    <rPh sb="4" eb="6">
      <t>ギョウム</t>
    </rPh>
    <rPh sb="6" eb="8">
      <t>ヒヨウ</t>
    </rPh>
    <phoneticPr fontId="6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</si>
  <si>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6"/>
  </si>
  <si>
    <t>その他</t>
    <rPh sb="2" eb="3">
      <t>タ</t>
    </rPh>
    <phoneticPr fontId="6"/>
  </si>
  <si>
    <t>移転費用</t>
    <rPh sb="0" eb="2">
      <t>イテン</t>
    </rPh>
    <rPh sb="2" eb="4">
      <t>ヒヨウ</t>
    </rPh>
    <phoneticPr fontId="6"/>
  </si>
  <si>
    <t>補助金等</t>
    <rPh sb="0" eb="4">
      <t>ホジョキンナド</t>
    </rPh>
    <phoneticPr fontId="6"/>
  </si>
  <si>
    <t>社会保障給付</t>
    <rPh sb="0" eb="2">
      <t>シャカイ</t>
    </rPh>
    <rPh sb="2" eb="4">
      <t>ホショウ</t>
    </rPh>
    <rPh sb="4" eb="6">
      <t>キュウフ</t>
    </rPh>
    <phoneticPr fontId="6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</si>
  <si>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6"/>
  </si>
  <si>
    <t>その他</t>
    <phoneticPr fontId="6"/>
  </si>
  <si>
    <t>経常収益</t>
    <rPh sb="0" eb="2">
      <t>ケイジョウ</t>
    </rPh>
    <rPh sb="2" eb="4">
      <t>シュウエキ</t>
    </rPh>
    <phoneticPr fontId="6"/>
  </si>
  <si>
    <t>純経常行政コスト</t>
    <rPh sb="0" eb="1">
      <t>ジュン</t>
    </rPh>
    <rPh sb="1" eb="3">
      <t>ケイジョウ</t>
    </rPh>
    <rPh sb="3" eb="5">
      <t>ギョウセイ</t>
    </rPh>
    <phoneticPr fontId="6"/>
  </si>
  <si>
    <t>臨時損失</t>
    <rPh sb="0" eb="2">
      <t>リンジ</t>
    </rPh>
    <rPh sb="2" eb="4">
      <t>ソンシツ</t>
    </rPh>
    <phoneticPr fontId="6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</si>
  <si>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</si>
  <si>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6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</si>
  <si>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6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</si>
  <si>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6"/>
  </si>
  <si>
    <r>
      <t>臨時</t>
    </r>
    <r>
      <rPr>
        <sz val="9"/>
        <color indexed="8"/>
        <rFont val="ＭＳ Ｐゴシック"/>
        <family val="3"/>
        <charset val="128"/>
      </rPr>
      <t>利益</t>
    </r>
    <rPh sb="0" eb="2">
      <t>リンジ</t>
    </rPh>
    <rPh sb="2" eb="4">
      <t>リエキ</t>
    </rPh>
    <phoneticPr fontId="6"/>
  </si>
  <si>
    <t>資産売却益</t>
    <rPh sb="0" eb="2">
      <t>シサン</t>
    </rPh>
    <rPh sb="2" eb="5">
      <t>バイキャクエキ</t>
    </rPh>
    <phoneticPr fontId="6"/>
  </si>
  <si>
    <t>固定資産等形成分</t>
    <phoneticPr fontId="6"/>
  </si>
  <si>
    <t>余剰分（不足分）</t>
    <rPh sb="0" eb="3">
      <t>ヨジョウブン</t>
    </rPh>
    <rPh sb="4" eb="6">
      <t>フソク</t>
    </rPh>
    <rPh sb="6" eb="7">
      <t>ブン</t>
    </rPh>
    <phoneticPr fontId="6"/>
  </si>
  <si>
    <t>純行政コスト</t>
    <phoneticPr fontId="6"/>
  </si>
  <si>
    <t>財源</t>
    <rPh sb="0" eb="2">
      <t>ザイゲン</t>
    </rPh>
    <phoneticPr fontId="6"/>
  </si>
  <si>
    <t>税収等</t>
    <rPh sb="0" eb="2">
      <t>ゼイシュウ</t>
    </rPh>
    <rPh sb="2" eb="3">
      <t>ナド</t>
    </rPh>
    <phoneticPr fontId="6"/>
  </si>
  <si>
    <t>国県等補助金</t>
    <phoneticPr fontId="6"/>
  </si>
  <si>
    <t>本年度差額</t>
    <phoneticPr fontId="6"/>
  </si>
  <si>
    <t>固定資産等の変動（内部変動）</t>
    <rPh sb="9" eb="11">
      <t>ナイブ</t>
    </rPh>
    <rPh sb="11" eb="13">
      <t>ヘンドウ</t>
    </rPh>
    <phoneticPr fontId="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</si>
  <si>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</si>
  <si>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</si>
  <si>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6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</si>
  <si>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6"/>
  </si>
  <si>
    <t>資産評価差額</t>
    <rPh sb="0" eb="2">
      <t>シサン</t>
    </rPh>
    <rPh sb="2" eb="4">
      <t>ヒョウカ</t>
    </rPh>
    <rPh sb="4" eb="6">
      <t>サガク</t>
    </rPh>
    <phoneticPr fontId="6"/>
  </si>
  <si>
    <t>無償所管換等</t>
    <rPh sb="0" eb="2">
      <t>ムショウ</t>
    </rPh>
    <rPh sb="2" eb="4">
      <t>ショカン</t>
    </rPh>
    <rPh sb="4" eb="5">
      <t>ガ</t>
    </rPh>
    <rPh sb="5" eb="6">
      <t>ナド</t>
    </rPh>
    <phoneticPr fontId="6"/>
  </si>
  <si>
    <t>本年度純資産変動額</t>
    <phoneticPr fontId="6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</si>
  <si>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6"/>
  </si>
  <si>
    <t>本年度末純資産残高</t>
    <phoneticPr fontId="6"/>
  </si>
  <si>
    <t>様式第１号</t>
    <rPh sb="0" eb="2">
      <t>ヨウシキ</t>
    </rPh>
    <rPh sb="2" eb="3">
      <t>ダイ</t>
    </rPh>
    <rPh sb="4" eb="5">
      <t>ゴウ</t>
    </rPh>
    <phoneticPr fontId="6"/>
  </si>
  <si>
    <t>貸借対照表・・・・・・・・・・・・・・・・・・・・・・・・・・・・・・・・・・・・・・・・・・</t>
    <rPh sb="0" eb="2">
      <t>タイシャク</t>
    </rPh>
    <rPh sb="2" eb="5">
      <t>タイショウヒョウ</t>
    </rPh>
    <phoneticPr fontId="6"/>
  </si>
  <si>
    <t>様式第２号</t>
    <rPh sb="0" eb="2">
      <t>ヨウシキ</t>
    </rPh>
    <rPh sb="2" eb="3">
      <t>ダイ</t>
    </rPh>
    <rPh sb="4" eb="5">
      <t>ゴウ</t>
    </rPh>
    <phoneticPr fontId="6"/>
  </si>
  <si>
    <t>行政コスト計算書・・・・・・・・・・・・・・・・・・・・・・・・・・・・・・・・・・・・・・</t>
    <rPh sb="0" eb="2">
      <t>ギョウセイ</t>
    </rPh>
    <rPh sb="5" eb="8">
      <t>ケイサンショ</t>
    </rPh>
    <phoneticPr fontId="6"/>
  </si>
  <si>
    <t>様式第３号</t>
    <rPh sb="0" eb="2">
      <t>ヨウシキ</t>
    </rPh>
    <rPh sb="2" eb="3">
      <t>ダイ</t>
    </rPh>
    <rPh sb="4" eb="5">
      <t>ゴウ</t>
    </rPh>
    <phoneticPr fontId="6"/>
  </si>
  <si>
    <t>純資産変動計算書・・・・・・・・・・・・・・・・・・・・・・・・・・・・・・・・・・・・</t>
    <phoneticPr fontId="6"/>
  </si>
  <si>
    <t>様式第２号及び第３号</t>
    <rPh sb="0" eb="2">
      <t>ヨウシキ</t>
    </rPh>
    <rPh sb="2" eb="3">
      <t>ダイ</t>
    </rPh>
    <rPh sb="4" eb="5">
      <t>ゴウ</t>
    </rPh>
    <rPh sb="5" eb="6">
      <t>オヨ</t>
    </rPh>
    <rPh sb="7" eb="8">
      <t>ダイ</t>
    </rPh>
    <rPh sb="9" eb="10">
      <t>ゴウ</t>
    </rPh>
    <phoneticPr fontId="6"/>
  </si>
  <si>
    <t>行政コスト及び純資産変動計算書・・・・・・・・・・・・・・・・・・・・・・・・</t>
    <rPh sb="0" eb="2">
      <t>ギョウセイ</t>
    </rPh>
    <rPh sb="5" eb="6">
      <t>オヨ</t>
    </rPh>
    <rPh sb="7" eb="10">
      <t>ジュンシサン</t>
    </rPh>
    <rPh sb="10" eb="12">
      <t>ヘンドウ</t>
    </rPh>
    <rPh sb="12" eb="15">
      <t>ケイサンショ</t>
    </rPh>
    <phoneticPr fontId="6"/>
  </si>
  <si>
    <t>様式第４号</t>
    <rPh sb="0" eb="2">
      <t>ヨウシキ</t>
    </rPh>
    <rPh sb="2" eb="3">
      <t>ダイ</t>
    </rPh>
    <rPh sb="4" eb="5">
      <t>ゴウ</t>
    </rPh>
    <phoneticPr fontId="6"/>
  </si>
  <si>
    <t>資金収支計算書・・・・・・・・・・・・・・・・・・・・・・・・・・・・・・・・・・・・・</t>
    <phoneticPr fontId="6"/>
  </si>
  <si>
    <t>様式第５号</t>
    <rPh sb="0" eb="2">
      <t>ヨウシキ</t>
    </rPh>
    <rPh sb="2" eb="3">
      <t>ダイ</t>
    </rPh>
    <rPh sb="4" eb="5">
      <t>ゴウ</t>
    </rPh>
    <phoneticPr fontId="6"/>
  </si>
  <si>
    <t>１．貸借対照表の内容に関する明細・・・・・・・・・・・・・・・・・・・・・・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6"/>
  </si>
  <si>
    <t>２．行政コスト計算書の内容に関する明細・・・・・・・・・・・・・・・・・・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</si>
  <si>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３．純資産変動計算書の内容に関する明細・・・・・・・・・・・・・・・・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6"/>
  </si>
  <si>
    <t>４．資金収支計算書の内容に関する明細・・・・・・・・・・・・・・・・・・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</si>
  <si>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6"/>
  </si>
  <si>
    <t>貸借対照表</t>
    <rPh sb="0" eb="2">
      <t>タイシャク</t>
    </rPh>
    <rPh sb="2" eb="5">
      <t>タイショウヒョウ</t>
    </rPh>
    <phoneticPr fontId="6"/>
  </si>
  <si>
    <t>（平成29年3月31日現在）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6"/>
  </si>
  <si>
    <t>【資産の部】</t>
    <rPh sb="4" eb="5">
      <t>ブ</t>
    </rPh>
    <phoneticPr fontId="6"/>
  </si>
  <si>
    <t>【負債の部】</t>
    <rPh sb="1" eb="3">
      <t>フサイ</t>
    </rPh>
    <rPh sb="4" eb="5">
      <t>ブ</t>
    </rPh>
    <phoneticPr fontId="6"/>
  </si>
  <si>
    <t>固定資産</t>
    <rPh sb="0" eb="4">
      <t>コテイシサン</t>
    </rPh>
    <phoneticPr fontId="6"/>
  </si>
  <si>
    <t>固定負債</t>
    <rPh sb="0" eb="2">
      <t>コテイ</t>
    </rPh>
    <phoneticPr fontId="6"/>
  </si>
  <si>
    <t>有形固定資産</t>
    <rPh sb="0" eb="2">
      <t>ユウケイ</t>
    </rPh>
    <rPh sb="2" eb="6">
      <t>コテイシサン</t>
    </rPh>
    <phoneticPr fontId="6"/>
  </si>
  <si>
    <t>事業用資産</t>
    <rPh sb="0" eb="3">
      <t>ジギョウヨウ</t>
    </rPh>
    <rPh sb="3" eb="5">
      <t>シサン</t>
    </rPh>
    <phoneticPr fontId="6"/>
  </si>
  <si>
    <t>長期未払金</t>
    <rPh sb="0" eb="2">
      <t>チョウキ</t>
    </rPh>
    <rPh sb="2" eb="4">
      <t>ミハラ</t>
    </rPh>
    <rPh sb="4" eb="5">
      <t>キン</t>
    </rPh>
    <phoneticPr fontId="6"/>
  </si>
  <si>
    <t>退職手当引当金</t>
    <rPh sb="2" eb="4">
      <t>テアテ</t>
    </rPh>
    <phoneticPr fontId="6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</si>
  <si>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</si>
  <si>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6"/>
  </si>
  <si>
    <t>建物</t>
    <rPh sb="0" eb="2">
      <t>タテモノ</t>
    </rPh>
    <phoneticPr fontId="6"/>
  </si>
  <si>
    <t>建物減価償却累計額</t>
    <rPh sb="2" eb="4">
      <t>ゲンカ</t>
    </rPh>
    <rPh sb="4" eb="6">
      <t>ショウキャク</t>
    </rPh>
    <rPh sb="6" eb="9">
      <t>ルイケイガク</t>
    </rPh>
    <phoneticPr fontId="6"/>
  </si>
  <si>
    <t>流動負債</t>
    <phoneticPr fontId="6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</si>
  <si>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6"/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</si>
  <si>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</si>
  <si>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未払金</t>
    <rPh sb="0" eb="2">
      <t>ミハラ</t>
    </rPh>
    <rPh sb="2" eb="3">
      <t>キン</t>
    </rPh>
    <phoneticPr fontId="6"/>
  </si>
  <si>
    <t>船舶</t>
    <phoneticPr fontId="6"/>
  </si>
  <si>
    <t>未払費用</t>
    <rPh sb="0" eb="2">
      <t>ミハラ</t>
    </rPh>
    <rPh sb="2" eb="4">
      <t>ヒヨウ</t>
    </rPh>
    <phoneticPr fontId="6"/>
  </si>
  <si>
    <t>船舶減価償却累計額</t>
    <phoneticPr fontId="6"/>
  </si>
  <si>
    <t>前受金</t>
    <rPh sb="0" eb="1">
      <t>マエ</t>
    </rPh>
    <rPh sb="1" eb="2">
      <t>ウ</t>
    </rPh>
    <rPh sb="2" eb="3">
      <t>キン</t>
    </rPh>
    <phoneticPr fontId="6"/>
  </si>
  <si>
    <t>浮標等</t>
    <rPh sb="0" eb="1">
      <t>ウ</t>
    </rPh>
    <rPh sb="2" eb="3">
      <t>トウ</t>
    </rPh>
    <phoneticPr fontId="6"/>
  </si>
  <si>
    <t>前受収益</t>
    <rPh sb="0" eb="1">
      <t>マエ</t>
    </rPh>
    <rPh sb="1" eb="2">
      <t>ウ</t>
    </rPh>
    <rPh sb="2" eb="4">
      <t>シュウエキ</t>
    </rPh>
    <phoneticPr fontId="6"/>
  </si>
  <si>
    <t>浮標等減価償却累計額</t>
    <phoneticPr fontId="6"/>
  </si>
  <si>
    <t>賞与等引当金</t>
    <rPh sb="2" eb="3">
      <t>ナド</t>
    </rPh>
    <phoneticPr fontId="6"/>
  </si>
  <si>
    <t>預り金</t>
    <phoneticPr fontId="6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</si>
  <si>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</si>
  <si>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</si>
  <si>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</si>
  <si>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【純資産の部】</t>
    <rPh sb="1" eb="4">
      <t>ジュンシサン</t>
    </rPh>
    <rPh sb="5" eb="6">
      <t>ブ</t>
    </rPh>
    <phoneticPr fontId="6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</si>
  <si>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</si>
  <si>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6"/>
  </si>
  <si>
    <t>インフラ資産</t>
    <rPh sb="4" eb="6">
      <t>シサン</t>
    </rPh>
    <phoneticPr fontId="6"/>
  </si>
  <si>
    <t>余剰分（不足分）</t>
    <rPh sb="0" eb="3">
      <t>ヨジョウブン</t>
    </rPh>
    <rPh sb="4" eb="7">
      <t>フソクブン</t>
    </rPh>
    <phoneticPr fontId="6"/>
  </si>
  <si>
    <t>工作物</t>
    <rPh sb="0" eb="3">
      <t>コウサクブツ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</si>
  <si>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6"/>
  </si>
  <si>
    <t>無形固定資産</t>
    <rPh sb="0" eb="2">
      <t>ムケイ</t>
    </rPh>
    <rPh sb="2" eb="6">
      <t>コテイシサン</t>
    </rPh>
    <phoneticPr fontId="6"/>
  </si>
  <si>
    <t>投資その他の資産</t>
    <rPh sb="0" eb="2">
      <t>トウシ</t>
    </rPh>
    <rPh sb="4" eb="5">
      <t>ホカ</t>
    </rPh>
    <rPh sb="6" eb="8">
      <t>シサン</t>
    </rPh>
    <phoneticPr fontId="6"/>
  </si>
  <si>
    <t>投資及び出資金</t>
    <rPh sb="0" eb="2">
      <t>トウシ</t>
    </rPh>
    <rPh sb="2" eb="3">
      <t>オヨ</t>
    </rPh>
    <rPh sb="4" eb="7">
      <t>シュッシキン</t>
    </rPh>
    <phoneticPr fontId="6"/>
  </si>
  <si>
    <t>出資金</t>
    <rPh sb="0" eb="3">
      <t>シュッシキン</t>
    </rPh>
    <phoneticPr fontId="6"/>
  </si>
  <si>
    <t>投資損失引当金</t>
    <phoneticPr fontId="6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</si>
  <si>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</si>
  <si>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5">
      <t>カシツケキン</t>
    </rPh>
    <phoneticPr fontId="6"/>
  </si>
  <si>
    <t>基金</t>
    <rPh sb="0" eb="2">
      <t>キキン</t>
    </rPh>
    <phoneticPr fontId="6"/>
  </si>
  <si>
    <t>減債基金</t>
    <rPh sb="0" eb="2">
      <t>ゲンサイ</t>
    </rPh>
    <rPh sb="2" eb="4">
      <t>キキン</t>
    </rPh>
    <phoneticPr fontId="6"/>
  </si>
  <si>
    <t>徴収不能引当金</t>
    <rPh sb="0" eb="2">
      <t>チョウシュウ</t>
    </rPh>
    <rPh sb="2" eb="4">
      <t>フノウ</t>
    </rPh>
    <rPh sb="4" eb="7">
      <t>ヒキアテキン</t>
    </rPh>
    <phoneticPr fontId="6"/>
  </si>
  <si>
    <t>流動資産</t>
    <rPh sb="0" eb="2">
      <t>リュウドウ</t>
    </rPh>
    <rPh sb="2" eb="4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</si>
  <si>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</si>
  <si>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</si>
  <si>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5">
      <t>カシツケキン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</si>
  <si>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</si>
  <si>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棚卸資産</t>
    <rPh sb="0" eb="2">
      <t>タナオロ</t>
    </rPh>
    <rPh sb="2" eb="4">
      <t>シサン</t>
    </rPh>
    <phoneticPr fontId="6"/>
  </si>
  <si>
    <t>純資産合計</t>
    <rPh sb="0" eb="3">
      <t>ジュンシサン</t>
    </rPh>
    <rPh sb="3" eb="5">
      <t>ゴウケイ</t>
    </rPh>
    <phoneticPr fontId="6"/>
  </si>
  <si>
    <t>資産合計</t>
    <rPh sb="0" eb="2">
      <t>シサン</t>
    </rPh>
    <rPh sb="2" eb="4">
      <t>ゴウケイ</t>
    </rPh>
    <phoneticPr fontId="6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</si>
  <si>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</si>
  <si>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</si>
  <si>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  <rPh sb="0" eb="2">
      <t>ギョウセイ</t>
    </rPh>
    <rPh sb="5" eb="8">
      <t>ケイサンショ</t>
    </rPh>
    <phoneticPr fontId="6"/>
  </si>
  <si>
    <t>自　平成２８年　４月　１日</t>
    <rPh sb="0" eb="1">
      <t>ジ</t>
    </rPh>
    <rPh sb="2" eb="4">
      <t>ヘイセイ</t>
    </rPh>
    <rPh sb="6" eb="7">
      <t>ネン</t>
    </rPh>
    <rPh sb="9" eb="10">
      <t>ガツ</t>
    </rPh>
    <rPh sb="12" eb="13">
      <t>ニチ</t>
    </rPh>
    <phoneticPr fontId="6"/>
  </si>
  <si>
    <t>至　平成２９年　３月３１日</t>
    <phoneticPr fontId="6"/>
  </si>
  <si>
    <t>経常費用</t>
    <phoneticPr fontId="6"/>
  </si>
  <si>
    <t>業務費用</t>
    <phoneticPr fontId="6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</si>
  <si>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</si>
  <si>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6"/>
  </si>
  <si>
    <t>臨時利益</t>
    <rPh sb="0" eb="2">
      <t>リンジ</t>
    </rPh>
    <rPh sb="2" eb="4">
      <t>リエキ</t>
    </rPh>
    <phoneticPr fontId="6"/>
  </si>
  <si>
    <t>純行政コスト</t>
    <rPh sb="0" eb="1">
      <t>ジュン</t>
    </rPh>
    <rPh sb="1" eb="3">
      <t>ギョウセイ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</si>
  <si>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</si>
  <si>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6"/>
  </si>
  <si>
    <t>自　　平成２８年　４月　１日</t>
    <rPh sb="0" eb="1">
      <t>ジ</t>
    </rPh>
    <rPh sb="3" eb="5">
      <t>ヘイセイ</t>
    </rPh>
    <rPh sb="7" eb="8">
      <t>ネン</t>
    </rPh>
    <rPh sb="10" eb="11">
      <t>ツキ</t>
    </rPh>
    <rPh sb="13" eb="14">
      <t>ニチ</t>
    </rPh>
    <phoneticPr fontId="6"/>
  </si>
  <si>
    <t>(単位：円）</t>
    <rPh sb="4" eb="5">
      <t>エン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</si>
  <si>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</si>
  <si>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</si>
  <si>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余剰分
（不足分）</t>
    <rPh sb="0" eb="3">
      <t>ヨジョウブン</t>
    </rPh>
    <rPh sb="5" eb="8">
      <t>フソクブン</t>
    </rPh>
    <phoneticPr fontId="6"/>
  </si>
  <si>
    <t>純行政コスト（△）</t>
    <rPh sb="0" eb="1">
      <t>ジュン</t>
    </rPh>
    <rPh sb="1" eb="3">
      <t>ギョウセイ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</si>
  <si>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</si>
  <si>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本年度差額</t>
    <rPh sb="0" eb="3">
      <t>ホンネンド</t>
    </rPh>
    <rPh sb="3" eb="5">
      <t>サガク</t>
    </rPh>
    <phoneticPr fontId="6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</si>
  <si>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6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</si>
  <si>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6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</si>
  <si>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6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</si>
  <si>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6"/>
  </si>
  <si>
    <t>区分</t>
    <rPh sb="0" eb="2">
      <t>クブン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</si>
  <si>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6"/>
  </si>
  <si>
    <t>③投資及び出資金の明細</t>
    <phoneticPr fontId="2"/>
  </si>
  <si>
    <t>市場価格のあるもの</t>
    <rPh sb="0" eb="2">
      <t>シジョウ</t>
    </rPh>
    <rPh sb="2" eb="4">
      <t>カカク</t>
    </rPh>
    <phoneticPr fontId="2"/>
  </si>
  <si>
    <t>銘柄名</t>
    <rPh sb="0" eb="2">
      <t>メイガラ</t>
    </rPh>
    <rPh sb="2" eb="3">
      <t>メイ</t>
    </rPh>
    <phoneticPr fontId="6"/>
  </si>
  <si>
    <t xml:space="preserve">
株数・口数など
（A）</t>
    <rPh sb="1" eb="3">
      <t>カブスウ</t>
    </rPh>
    <rPh sb="4" eb="5">
      <t>クチ</t>
    </rPh>
    <rPh sb="5" eb="6">
      <t>スウ</t>
    </rPh>
    <phoneticPr fontId="6"/>
  </si>
  <si>
    <t xml:space="preserve">
時価単価
（B）</t>
    <rPh sb="1" eb="3">
      <t>ジカ</t>
    </rPh>
    <rPh sb="3" eb="5">
      <t>タンカ</t>
    </rPh>
    <phoneticPr fontId="6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</si>
  <si>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6"/>
  </si>
  <si>
    <t xml:space="preserve">
取得単価
（D)</t>
    <rPh sb="1" eb="3">
      <t>シュトク</t>
    </rPh>
    <rPh sb="3" eb="5">
      <t>タンカ</t>
    </rPh>
    <phoneticPr fontId="6"/>
  </si>
  <si>
    <t>取得原価
（A）×（D)
（E)</t>
    <rPh sb="0" eb="2">
      <t>シュトク</t>
    </rPh>
    <rPh sb="2" eb="4">
      <t>ゲンカ</t>
    </rPh>
    <phoneticPr fontId="2"/>
  </si>
  <si>
    <t>評価差額
（C）－（E)
（F)</t>
    <rPh sb="0" eb="2">
      <t>ヒョウカ</t>
    </rPh>
    <rPh sb="2" eb="4">
      <t>サガク</t>
    </rPh>
    <phoneticPr fontId="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</si>
  <si>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</si>
  <si>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"/>
  </si>
  <si>
    <t>相手先名</t>
    <rPh sb="0" eb="3">
      <t>アイテサキ</t>
    </rPh>
    <rPh sb="3" eb="4">
      <t>メイ</t>
    </rPh>
    <phoneticPr fontId="6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</si>
  <si>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6"/>
  </si>
  <si>
    <t xml:space="preserve">
資産
（B)</t>
    <rPh sb="1" eb="3">
      <t>シサン</t>
    </rPh>
    <phoneticPr fontId="6"/>
  </si>
  <si>
    <t xml:space="preserve">
負債
（C)</t>
    <rPh sb="1" eb="3">
      <t>フサイ</t>
    </rPh>
    <phoneticPr fontId="6"/>
  </si>
  <si>
    <t>純資産額
（B）－（C)
（D)</t>
    <rPh sb="0" eb="3">
      <t>ジュンシサン</t>
    </rPh>
    <rPh sb="3" eb="4">
      <t>ガク</t>
    </rPh>
    <phoneticPr fontId="6"/>
  </si>
  <si>
    <t xml:space="preserve">
資本金
（E)</t>
    <rPh sb="1" eb="4">
      <t>シホンキン</t>
    </rPh>
    <phoneticPr fontId="6"/>
  </si>
  <si>
    <t>出資割合（％）
（A）/（E)
（F)</t>
    <rPh sb="0" eb="2">
      <t>シュッシ</t>
    </rPh>
    <rPh sb="2" eb="4">
      <t>ワリアイ</t>
    </rPh>
    <phoneticPr fontId="6"/>
  </si>
  <si>
    <t>実質価額
（D)×（F)
（G)</t>
    <rPh sb="0" eb="2">
      <t>ジッシツ</t>
    </rPh>
    <rPh sb="2" eb="4">
      <t>カガク</t>
    </rPh>
    <phoneticPr fontId="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</si>
  <si>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</si>
  <si>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"/>
  </si>
  <si>
    <t xml:space="preserve">
出資金額
（A)</t>
    <rPh sb="1" eb="3">
      <t>シュッシ</t>
    </rPh>
    <rPh sb="3" eb="5">
      <t>キンガク</t>
    </rPh>
    <phoneticPr fontId="6"/>
  </si>
  <si>
    <t xml:space="preserve">
強制評価減
（H)</t>
    <rPh sb="1" eb="3">
      <t>キョウセイ</t>
    </rPh>
    <rPh sb="3" eb="5">
      <t>ヒョウカ</t>
    </rPh>
    <rPh sb="5" eb="6">
      <t>ゲン</t>
    </rPh>
    <phoneticPr fontId="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</si>
  <si>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2"/>
  </si>
  <si>
    <t>④基金の明細</t>
    <phoneticPr fontId="2"/>
  </si>
  <si>
    <t>種類</t>
    <rPh sb="0" eb="2">
      <t>シュルイ</t>
    </rPh>
    <phoneticPr fontId="6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</si>
  <si>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6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</si>
  <si>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6"/>
  </si>
  <si>
    <t>・・・</t>
    <phoneticPr fontId="6"/>
  </si>
  <si>
    <t>⑤貸付金の明細</t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</si>
  <si>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6"/>
  </si>
  <si>
    <t>（参考）
貸付金計</t>
    <rPh sb="1" eb="3">
      <t>サンコウ</t>
    </rPh>
    <rPh sb="5" eb="8">
      <t>カシツケキン</t>
    </rPh>
    <rPh sb="8" eb="9">
      <t>ケイ</t>
    </rPh>
    <phoneticPr fontId="6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</si>
  <si>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</si>
  <si>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"/>
  </si>
  <si>
    <t>地方公営事業</t>
    <rPh sb="0" eb="2">
      <t>チホウ</t>
    </rPh>
    <rPh sb="2" eb="4">
      <t>コウエイ</t>
    </rPh>
    <rPh sb="4" eb="6">
      <t>ジギョウ</t>
    </rPh>
    <phoneticPr fontId="2"/>
  </si>
  <si>
    <t>　　病院</t>
    <rPh sb="2" eb="4">
      <t>ビョウイン</t>
    </rPh>
    <phoneticPr fontId="2"/>
  </si>
  <si>
    <t>　　・・・・</t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</si>
  <si>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6"/>
  </si>
  <si>
    <t>　　○○組合</t>
    <rPh sb="4" eb="6">
      <t>クミアイ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</si>
  <si>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</si>
  <si>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　　○○大学</t>
    <rPh sb="4" eb="6">
      <t>ダイガク</t>
    </rPh>
    <phoneticPr fontId="2"/>
  </si>
  <si>
    <t>地方三公社</t>
    <rPh sb="0" eb="2">
      <t>チホウ</t>
    </rPh>
    <rPh sb="2" eb="5">
      <t>サンコウシャ</t>
    </rPh>
    <phoneticPr fontId="2"/>
  </si>
  <si>
    <t>　　○○土地開発公社</t>
    <rPh sb="4" eb="6">
      <t>トチ</t>
    </rPh>
    <rPh sb="6" eb="8">
      <t>カイハツ</t>
    </rPh>
    <rPh sb="8" eb="10">
      <t>コウシャ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</si>
  <si>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</si>
  <si>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　　（株）○○清掃サービス</t>
    <rPh sb="3" eb="4">
      <t>カブ</t>
    </rPh>
    <rPh sb="7" eb="9">
      <t>セイソウ</t>
    </rPh>
    <phoneticPr fontId="2"/>
  </si>
  <si>
    <t>その他の貸付金</t>
    <rPh sb="2" eb="3">
      <t>タ</t>
    </rPh>
    <rPh sb="4" eb="7">
      <t>カシツケキン</t>
    </rPh>
    <phoneticPr fontId="2"/>
  </si>
  <si>
    <t>　　○○貸付金</t>
    <rPh sb="4" eb="7">
      <t>カシツケキン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</si>
  <si>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</si>
  <si>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⑦未収金の明細</t>
    <rPh sb="1" eb="4">
      <t>ミシュウキン</t>
    </rPh>
    <rPh sb="5" eb="7">
      <t>メイサイ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</si>
  <si>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6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</si>
  <si>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6"/>
  </si>
  <si>
    <t>【貸付金】</t>
    <rPh sb="1" eb="4">
      <t>カシツケキン</t>
    </rPh>
    <phoneticPr fontId="6"/>
  </si>
  <si>
    <t>第三セクター等</t>
    <rPh sb="0" eb="1">
      <t>ダイ</t>
    </rPh>
    <rPh sb="1" eb="2">
      <t>サン</t>
    </rPh>
    <rPh sb="6" eb="7">
      <t>ナド</t>
    </rPh>
    <phoneticPr fontId="6"/>
  </si>
  <si>
    <t>　　（株）○○</t>
    <rPh sb="3" eb="4">
      <t>カブ</t>
    </rPh>
    <phoneticPr fontId="6"/>
  </si>
  <si>
    <t>　　・・・・・</t>
    <phoneticPr fontId="6"/>
  </si>
  <si>
    <t>　　○○貸付金</t>
    <rPh sb="4" eb="6">
      <t>カシツケ</t>
    </rPh>
    <rPh sb="6" eb="7">
      <t>キン</t>
    </rPh>
    <phoneticPr fontId="6"/>
  </si>
  <si>
    <t>小計</t>
    <rPh sb="0" eb="2">
      <t>ショウケイ</t>
    </rPh>
    <phoneticPr fontId="2"/>
  </si>
  <si>
    <t>【未収金】</t>
    <rPh sb="1" eb="4">
      <t>ミシュウキン</t>
    </rPh>
    <phoneticPr fontId="6"/>
  </si>
  <si>
    <t>税等未収金</t>
    <rPh sb="0" eb="1">
      <t>ゼイ</t>
    </rPh>
    <rPh sb="1" eb="2">
      <t>ナド</t>
    </rPh>
    <rPh sb="2" eb="5">
      <t>ミシュウキン</t>
    </rPh>
    <phoneticPr fontId="2"/>
  </si>
  <si>
    <t>　　固定資産税</t>
    <rPh sb="2" eb="4">
      <t>コテイ</t>
    </rPh>
    <rPh sb="4" eb="7">
      <t>シサンゼイ</t>
    </rPh>
    <phoneticPr fontId="2"/>
  </si>
  <si>
    <t>その他の未収金</t>
    <rPh sb="2" eb="3">
      <t>タ</t>
    </rPh>
    <rPh sb="4" eb="7">
      <t>ミシュウキン</t>
    </rPh>
    <phoneticPr fontId="2"/>
  </si>
  <si>
    <t>　　使用料・手数料</t>
    <rPh sb="2" eb="5">
      <t>シヨウリョウ</t>
    </rPh>
    <rPh sb="6" eb="9">
      <t>テスウリョウ</t>
    </rPh>
    <phoneticPr fontId="2"/>
  </si>
  <si>
    <t>区分</t>
    <rPh sb="0" eb="2">
      <t>クブン</t>
    </rPh>
    <phoneticPr fontId="6"/>
  </si>
  <si>
    <t>その他</t>
    <rPh sb="2" eb="3">
      <t>タ</t>
    </rPh>
    <phoneticPr fontId="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</si>
  <si>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</si>
  <si>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（１）補助金等の明細</t>
    <rPh sb="3" eb="7">
      <t>ホジョキンナド</t>
    </rPh>
    <rPh sb="8" eb="10">
      <t>メイサイ</t>
    </rPh>
    <phoneticPr fontId="2"/>
  </si>
  <si>
    <t>（単位：　　）</t>
    <rPh sb="1" eb="3">
      <t>タンイ</t>
    </rPh>
    <phoneticPr fontId="19"/>
  </si>
  <si>
    <t>相手先</t>
    <rPh sb="0" eb="3">
      <t>アイテサキ</t>
    </rPh>
    <phoneticPr fontId="2"/>
  </si>
  <si>
    <t>支出目的</t>
    <rPh sb="0" eb="2">
      <t>シシュツ</t>
    </rPh>
    <rPh sb="2" eb="4">
      <t>モクテキ</t>
    </rPh>
    <phoneticPr fontId="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</si>
  <si>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"/>
  </si>
  <si>
    <t>その他の補助金等</t>
    <rPh sb="2" eb="3">
      <t>タ</t>
    </rPh>
    <rPh sb="4" eb="7">
      <t>ホジョキン</t>
    </rPh>
    <rPh sb="7" eb="8">
      <t>ナド</t>
    </rPh>
    <phoneticPr fontId="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</si>
  <si>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2"/>
  </si>
  <si>
    <t>（１）財源の明細</t>
    <rPh sb="3" eb="5">
      <t>ザイゲン</t>
    </rPh>
    <rPh sb="6" eb="8">
      <t>メイサイ</t>
    </rPh>
    <phoneticPr fontId="2"/>
  </si>
  <si>
    <t>会計</t>
    <rPh sb="0" eb="2">
      <t>カイケイ</t>
    </rPh>
    <phoneticPr fontId="6"/>
  </si>
  <si>
    <t>財源の内容</t>
    <rPh sb="0" eb="2">
      <t>ザイゲン</t>
    </rPh>
    <rPh sb="3" eb="5">
      <t>ナイヨウ</t>
    </rPh>
    <phoneticPr fontId="6"/>
  </si>
  <si>
    <t>・・・・</t>
  </si>
  <si>
    <t>小計</t>
    <rPh sb="0" eb="2">
      <t>ショウケイ</t>
    </rPh>
    <phoneticPr fontId="6"/>
  </si>
  <si>
    <t>資本的
補助金</t>
    <rPh sb="0" eb="3">
      <t>シホンテキ</t>
    </rPh>
    <rPh sb="4" eb="7">
      <t>ホジョキン</t>
    </rPh>
    <phoneticPr fontId="2"/>
  </si>
  <si>
    <t>都道府県等支出金</t>
    <rPh sb="0" eb="4">
      <t>トドウフケン</t>
    </rPh>
    <rPh sb="4" eb="5">
      <t>ナド</t>
    </rPh>
    <rPh sb="5" eb="8">
      <t>シシュツキン</t>
    </rPh>
    <phoneticPr fontId="6"/>
  </si>
  <si>
    <t>経常的
補助金</t>
    <rPh sb="0" eb="3">
      <t>ケイジョウテキ</t>
    </rPh>
    <rPh sb="4" eb="7">
      <t>ホジョキン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</si>
  <si>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2"/>
  </si>
  <si>
    <t>内訳</t>
    <rPh sb="0" eb="2">
      <t>ウチワケ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</si>
  <si>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</si>
  <si>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税収等</t>
    <rPh sb="0" eb="3">
      <t>ゼイシュウナド</t>
    </rPh>
    <phoneticPr fontId="2"/>
  </si>
  <si>
    <t>その他</t>
    <rPh sb="2" eb="3">
      <t>ホカ</t>
    </rPh>
    <phoneticPr fontId="2"/>
  </si>
  <si>
    <t>純行政コスト</t>
    <rPh sb="0" eb="1">
      <t>ジュン</t>
    </rPh>
    <rPh sb="1" eb="3">
      <t>ギョウセイ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</si>
  <si>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</si>
  <si>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</si>
  <si>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＜作成例＞</t>
    <rPh sb="1" eb="3">
      <t>サクセイ</t>
    </rPh>
    <rPh sb="3" eb="4">
      <t>レイ</t>
    </rPh>
    <phoneticPr fontId="6"/>
  </si>
  <si>
    <t>　行政コスト計算書に係る行政目的別の明細</t>
    <phoneticPr fontId="6"/>
  </si>
  <si>
    <t>教育</t>
    <rPh sb="0" eb="2">
      <t>キョウイク</t>
    </rPh>
    <phoneticPr fontId="6"/>
  </si>
  <si>
    <t>福祉</t>
    <rPh sb="0" eb="2">
      <t>フクシ</t>
    </rPh>
    <phoneticPr fontId="6"/>
  </si>
  <si>
    <t>環境衛生</t>
    <rPh sb="0" eb="2">
      <t>カンキョウ</t>
    </rPh>
    <rPh sb="2" eb="4">
      <t>エイセイ</t>
    </rPh>
    <phoneticPr fontId="6"/>
  </si>
  <si>
    <t>産業振興</t>
    <rPh sb="0" eb="2">
      <t>サンギョウ</t>
    </rPh>
    <rPh sb="2" eb="4">
      <t>シンコウ</t>
    </rPh>
    <phoneticPr fontId="6"/>
  </si>
  <si>
    <t>消防</t>
    <rPh sb="0" eb="2">
      <t>ショウボウ</t>
    </rPh>
    <phoneticPr fontId="6"/>
  </si>
  <si>
    <t>総務</t>
    <rPh sb="0" eb="2">
      <t>ソウム</t>
    </rPh>
    <phoneticPr fontId="6"/>
  </si>
  <si>
    <t>経常費用</t>
    <phoneticPr fontId="6"/>
  </si>
  <si>
    <t>至　　平成２９年　３月３１日</t>
    <phoneticPr fontId="6"/>
  </si>
  <si>
    <t>（単位：円）</t>
    <rPh sb="1" eb="3">
      <t>タンイ</t>
    </rPh>
    <rPh sb="4" eb="5">
      <t>エン</t>
    </rPh>
    <phoneticPr fontId="2"/>
  </si>
  <si>
    <t>市町村負担金</t>
    <rPh sb="0" eb="6">
      <t>シチョウソン</t>
    </rPh>
    <phoneticPr fontId="6"/>
  </si>
  <si>
    <t>（単位：円）</t>
    <rPh sb="1" eb="3">
      <t>タンイ</t>
    </rPh>
    <rPh sb="4" eb="5">
      <t>エン</t>
    </rPh>
    <phoneticPr fontId="19"/>
  </si>
  <si>
    <t>（単位：円）</t>
    <rPh sb="4" eb="5">
      <t>エン</t>
    </rPh>
    <phoneticPr fontId="6"/>
  </si>
  <si>
    <t>按分比率</t>
    <rPh sb="0" eb="2">
      <t>アンブン</t>
    </rPh>
    <rPh sb="2" eb="4">
      <t>ヒリツ</t>
    </rPh>
    <phoneticPr fontId="2"/>
  </si>
  <si>
    <t>組合一般会計</t>
    <rPh sb="0" eb="2">
      <t>クミアイ</t>
    </rPh>
    <rPh sb="2" eb="6">
      <t>イッパンカイケイ</t>
    </rPh>
    <phoneticPr fontId="2"/>
  </si>
  <si>
    <t>至　平成２９年　３月３１日</t>
  </si>
  <si>
    <t>業務費用</t>
  </si>
  <si>
    <t>その他</t>
  </si>
  <si>
    <t>組合一般会計</t>
    <rPh sb="0" eb="6">
      <t>クミアイ</t>
    </rPh>
    <phoneticPr fontId="2"/>
  </si>
  <si>
    <t>(負債＋純資産)－負債及び純資産</t>
    <rPh sb="1" eb="3">
      <t>フサイ</t>
    </rPh>
    <rPh sb="4" eb="7">
      <t>ジュンシサン</t>
    </rPh>
    <rPh sb="9" eb="11">
      <t>フサイ</t>
    </rPh>
    <rPh sb="11" eb="12">
      <t>オヨ</t>
    </rPh>
    <rPh sb="13" eb="16">
      <t>ジュンシサン</t>
    </rPh>
    <phoneticPr fontId="2"/>
  </si>
  <si>
    <t>資産-負債及び純資産</t>
    <rPh sb="0" eb="2">
      <t>シサン</t>
    </rPh>
    <rPh sb="3" eb="5">
      <t>フサイ</t>
    </rPh>
    <rPh sb="5" eb="6">
      <t>オヨ</t>
    </rPh>
    <rPh sb="7" eb="8">
      <t>ジュン</t>
    </rPh>
    <rPh sb="8" eb="10">
      <t>シサン</t>
    </rPh>
    <phoneticPr fontId="2"/>
  </si>
  <si>
    <t>検算</t>
    <rPh sb="0" eb="2">
      <t>ケンザン</t>
    </rPh>
    <phoneticPr fontId="2"/>
  </si>
  <si>
    <t>【検算】</t>
    <rPh sb="1" eb="3">
      <t>ケンザン</t>
    </rPh>
    <phoneticPr fontId="2"/>
  </si>
  <si>
    <t>BS現金預金</t>
    <rPh sb="2" eb="6">
      <t>ゲンキンヨキン</t>
    </rPh>
    <phoneticPr fontId="2"/>
  </si>
  <si>
    <t>BS固定資産等形成分－NW固定資産等形成分</t>
    <phoneticPr fontId="2"/>
  </si>
  <si>
    <t>BS余剰分（不足分）－NW余剰分（不足分）</t>
    <phoneticPr fontId="2"/>
  </si>
  <si>
    <t>BS現金預金－CF本年度末現金預金残高</t>
    <rPh sb="2" eb="4">
      <t>ゲンキン</t>
    </rPh>
    <rPh sb="4" eb="6">
      <t>ヨキン</t>
    </rPh>
    <phoneticPr fontId="6"/>
  </si>
  <si>
    <t>【固定資産台帳記載項目】</t>
    <rPh sb="1" eb="7">
      <t>コテイシサンダイチョウ</t>
    </rPh>
    <rPh sb="7" eb="11">
      <t>キサイコウモク</t>
    </rPh>
    <phoneticPr fontId="6"/>
  </si>
  <si>
    <t>※黄色、赤字で彩色している項目を入力して下さい。</t>
    <rPh sb="1" eb="3">
      <t>キイロ</t>
    </rPh>
    <rPh sb="4" eb="6">
      <t>アカジ</t>
    </rPh>
    <rPh sb="7" eb="9">
      <t>サイショク</t>
    </rPh>
    <rPh sb="13" eb="15">
      <t>コウモク</t>
    </rPh>
    <rPh sb="16" eb="18">
      <t>ニュウリョク</t>
    </rPh>
    <rPh sb="20" eb="21">
      <t>クダ</t>
    </rPh>
    <phoneticPr fontId="6"/>
  </si>
  <si>
    <t>№</t>
    <phoneticPr fontId="6"/>
  </si>
  <si>
    <t>項目</t>
    <rPh sb="0" eb="2">
      <t>コウモク</t>
    </rPh>
    <phoneticPr fontId="6"/>
  </si>
  <si>
    <t>説明</t>
    <rPh sb="0" eb="2">
      <t>セツメイ</t>
    </rPh>
    <phoneticPr fontId="6"/>
  </si>
  <si>
    <t>番号</t>
  </si>
  <si>
    <t>資産の番号</t>
  </si>
  <si>
    <t>枝番</t>
  </si>
  <si>
    <t>同一の資産について計上を区分したい場合等の枝番</t>
    <phoneticPr fontId="6"/>
  </si>
  <si>
    <t>所在地</t>
  </si>
  <si>
    <t>資産の所在地</t>
  </si>
  <si>
    <t>行政区</t>
    <rPh sb="0" eb="3">
      <t>ギョウセイク</t>
    </rPh>
    <phoneticPr fontId="6"/>
  </si>
  <si>
    <t>◯◯町での行政区区分</t>
    <rPh sb="2" eb="3">
      <t>チョウ</t>
    </rPh>
    <rPh sb="5" eb="10">
      <t>ギョウセイククブン</t>
    </rPh>
    <phoneticPr fontId="6"/>
  </si>
  <si>
    <t>所属(部局等)</t>
  </si>
  <si>
    <t>資産を管理している主たる管理部署</t>
  </si>
  <si>
    <t>勘定科目(種目・種別)</t>
  </si>
  <si>
    <t>適用する勘定科目</t>
  </si>
  <si>
    <t>資産種別1</t>
    <rPh sb="0" eb="4">
      <t>シサンシュベツ</t>
    </rPh>
    <phoneticPr fontId="6"/>
  </si>
  <si>
    <t>別表1の資産種別分類表の資産種別1の区分</t>
    <rPh sb="0" eb="2">
      <t>ベッピョウ</t>
    </rPh>
    <rPh sb="12" eb="16">
      <t>シサンシュベツ</t>
    </rPh>
    <rPh sb="18" eb="20">
      <t>クブン</t>
    </rPh>
    <phoneticPr fontId="6"/>
  </si>
  <si>
    <t>資産種別2</t>
    <rPh sb="0" eb="4">
      <t>シサンシュベツ</t>
    </rPh>
    <phoneticPr fontId="6"/>
  </si>
  <si>
    <t>別表1の資産種別分類表の資産種別2の区分</t>
    <rPh sb="0" eb="2">
      <t>ベッピョウ</t>
    </rPh>
    <rPh sb="12" eb="16">
      <t>シサンシュベツ</t>
    </rPh>
    <rPh sb="18" eb="20">
      <t>クブン</t>
    </rPh>
    <phoneticPr fontId="6"/>
  </si>
  <si>
    <t>件名(施設名)</t>
  </si>
  <si>
    <t>資産の名称</t>
  </si>
  <si>
    <t>リース区分</t>
  </si>
  <si>
    <t>所有物かリース資産であるかの区分</t>
  </si>
  <si>
    <t>耐用年数分類(構造)</t>
    <phoneticPr fontId="6"/>
  </si>
  <si>
    <t>適用する耐用年数の種類
（別表2の耐用年数分類(構造)の構造別番号を入力）</t>
    <rPh sb="13" eb="15">
      <t>ベッピョウ</t>
    </rPh>
    <rPh sb="28" eb="31">
      <t>コウゾウベツ</t>
    </rPh>
    <rPh sb="31" eb="33">
      <t>バンゴウ</t>
    </rPh>
    <rPh sb="34" eb="36">
      <t>ニュウリョク</t>
    </rPh>
    <phoneticPr fontId="6"/>
  </si>
  <si>
    <t>耐用年数</t>
  </si>
  <si>
    <t>適用する耐用年数の年数</t>
  </si>
  <si>
    <t>取得年月日</t>
  </si>
  <si>
    <t>取得した年月日</t>
  </si>
  <si>
    <t>供用開始年月日</t>
  </si>
  <si>
    <t>供用開始した年月日</t>
  </si>
  <si>
    <t>取得価額等</t>
  </si>
  <si>
    <t>所有割合</t>
  </si>
  <si>
    <t>当該資産について保有している所有権の割合</t>
  </si>
  <si>
    <t>増減異動日付</t>
  </si>
  <si>
    <t>前年度から資産が増減した場合の日付</t>
  </si>
  <si>
    <t>増減異動前簿価</t>
  </si>
  <si>
    <t>資産の増減を反映する前の簿価（期首簿価）</t>
  </si>
  <si>
    <t>増減異動事由</t>
  </si>
  <si>
    <t>増減が異動した事由</t>
  </si>
  <si>
    <t>今回増加額</t>
  </si>
  <si>
    <t>異動により増額した金額（21～26の合計）</t>
    <phoneticPr fontId="6"/>
  </si>
  <si>
    <t>有償取得額</t>
  </si>
  <si>
    <t>有償で取得した増分の金額</t>
  </si>
  <si>
    <t>無償所管換増分</t>
  </si>
  <si>
    <t>無償で所管換した増分の金額</t>
  </si>
  <si>
    <t>その他無償取得分</t>
  </si>
  <si>
    <t>その他無償で取得した増分の金額</t>
  </si>
  <si>
    <t>調査判明増分</t>
  </si>
  <si>
    <t>年度内調査により新たに判明した増分の金額</t>
  </si>
  <si>
    <t>振替増額</t>
  </si>
  <si>
    <t>別科目から振替した増分の金額</t>
  </si>
  <si>
    <t>評価等増額</t>
  </si>
  <si>
    <t>再評価等を行った増分の金額</t>
  </si>
  <si>
    <t>今回減少額</t>
  </si>
  <si>
    <t>異動により減額した金額（28～34の合計）</t>
    <phoneticPr fontId="6"/>
  </si>
  <si>
    <t>除売却額</t>
  </si>
  <si>
    <t>除売却した減分の金額</t>
  </si>
  <si>
    <t>無償所管換減分</t>
  </si>
  <si>
    <t>無償で所管換した減分の金額</t>
  </si>
  <si>
    <t>その他無償譲渡分</t>
  </si>
  <si>
    <t>その他無償で譲渡した減分の金額</t>
  </si>
  <si>
    <t>誤記載減少分</t>
  </si>
  <si>
    <t>年度内調査により新たに判明した減分の金額</t>
  </si>
  <si>
    <t>振替・分割減額</t>
  </si>
  <si>
    <t>別科目から振替した減分の金額</t>
  </si>
  <si>
    <t>減価償却額</t>
  </si>
  <si>
    <t>当年度の減価償却費相当額</t>
  </si>
  <si>
    <t>評価等減額</t>
  </si>
  <si>
    <t>増減異動後簿価（期末簿価）</t>
  </si>
  <si>
    <t>会計区分</t>
  </si>
  <si>
    <t>資産の会計区分</t>
  </si>
  <si>
    <t>予算執行科目</t>
  </si>
  <si>
    <t>取得時の予算科目名（款項目節）</t>
    <rPh sb="10" eb="14">
      <t>カンコウモクセツ</t>
    </rPh>
    <phoneticPr fontId="6"/>
  </si>
  <si>
    <t>用途</t>
  </si>
  <si>
    <t>資産の用途</t>
  </si>
  <si>
    <t>事業分類</t>
  </si>
  <si>
    <t>使用されている事業分類名</t>
  </si>
  <si>
    <t>開始時見積資産</t>
  </si>
  <si>
    <t>開始時の固定資産について、取得価額・取得価額相当額、
取得年度が判明せず、直接開始簿価を評価した場合のフラグ</t>
    <phoneticPr fontId="6"/>
  </si>
  <si>
    <t>各種属性情報</t>
  </si>
  <si>
    <t>その他で管理すべき付加情報</t>
  </si>
  <si>
    <t>売却可能区分</t>
  </si>
  <si>
    <t>売却可能資産であるか否かの区分</t>
  </si>
  <si>
    <t>時価等</t>
  </si>
  <si>
    <t>再調達価格</t>
    <rPh sb="0" eb="3">
      <t>サイチョウタツ</t>
    </rPh>
    <rPh sb="3" eb="5">
      <t>カカク</t>
    </rPh>
    <phoneticPr fontId="6"/>
  </si>
  <si>
    <t>完全除却済記号</t>
  </si>
  <si>
    <t>当該資産を除却した場合のフラグ</t>
  </si>
  <si>
    <t>数量(（延べ床）面積)</t>
  </si>
  <si>
    <t>資産の数量、（延べ床）面積</t>
  </si>
  <si>
    <t>階数(建物)</t>
  </si>
  <si>
    <t>資産が建物の場合の階数</t>
  </si>
  <si>
    <t>地目（土地）</t>
  </si>
  <si>
    <t>資産が土地の場合の地目</t>
  </si>
  <si>
    <t>稼働年数</t>
  </si>
  <si>
    <t>資産の稼働年数</t>
  </si>
  <si>
    <t>目的別資産区分</t>
  </si>
  <si>
    <t>目的別の資産区分</t>
  </si>
  <si>
    <t>減価償却累計額</t>
  </si>
  <si>
    <t>減価償却費の累計額</t>
  </si>
  <si>
    <t>財産区分（行政財産・普通財産）</t>
    <phoneticPr fontId="6"/>
  </si>
  <si>
    <t>公有財産台帳上の財産区分</t>
  </si>
  <si>
    <t>公有財産台帳番号</t>
  </si>
  <si>
    <t>公有財産台帳の番号とのリンク（土地台帳、道路台帳等）</t>
    <rPh sb="15" eb="17">
      <t>トチ</t>
    </rPh>
    <rPh sb="17" eb="19">
      <t>ダイチョウ</t>
    </rPh>
    <rPh sb="20" eb="24">
      <t>ドウロダイチョウ</t>
    </rPh>
    <rPh sb="24" eb="25">
      <t>トウ</t>
    </rPh>
    <phoneticPr fontId="6"/>
  </si>
  <si>
    <t>法定台帳番号</t>
  </si>
  <si>
    <t>法定台帳の番号とのリンク（土地台帳、道路台帳等）</t>
    <rPh sb="13" eb="17">
      <t>トチダイチョウ</t>
    </rPh>
    <rPh sb="18" eb="22">
      <t>ドウロダイチョウ</t>
    </rPh>
    <rPh sb="22" eb="23">
      <t>トウ</t>
    </rPh>
    <phoneticPr fontId="6"/>
  </si>
  <si>
    <t>取得財源内訳</t>
  </si>
  <si>
    <t>取得財源の内訳（起債、補助金、寄附等）</t>
    <rPh sb="0" eb="2">
      <t>シュトク</t>
    </rPh>
    <rPh sb="2" eb="4">
      <t>ザイゲン</t>
    </rPh>
    <rPh sb="5" eb="7">
      <t>ウチワケ</t>
    </rPh>
    <rPh sb="8" eb="10">
      <t>キサイ</t>
    </rPh>
    <rPh sb="11" eb="14">
      <t>ホジョキン</t>
    </rPh>
    <rPh sb="15" eb="17">
      <t>キフ</t>
    </rPh>
    <rPh sb="17" eb="18">
      <t>トウ</t>
    </rPh>
    <phoneticPr fontId="6"/>
  </si>
  <si>
    <t>耐震診断状況（建物）</t>
  </si>
  <si>
    <t>耐震診断の実施状況を（済、未、不要、不明）に分類し、入力</t>
    <phoneticPr fontId="6"/>
  </si>
  <si>
    <t>耐震化状況(建物)</t>
  </si>
  <si>
    <t>耐震補強の実施状況を（済、未、不要、不明）に分類し、入力</t>
    <rPh sb="2" eb="4">
      <t>ホキョウ</t>
    </rPh>
    <phoneticPr fontId="6"/>
  </si>
  <si>
    <t>長寿命化履歴</t>
  </si>
  <si>
    <t>長寿命化の実施状況を（済、未、不要、不明）に分類し、入力</t>
    <rPh sb="0" eb="4">
      <t>チョウジュミョウカ</t>
    </rPh>
    <phoneticPr fontId="6"/>
  </si>
  <si>
    <t>複合化状況（建物）</t>
    <rPh sb="6" eb="8">
      <t>タテモノ</t>
    </rPh>
    <phoneticPr fontId="6"/>
  </si>
  <si>
    <t>同一建物に復号化された施設を入力</t>
    <rPh sb="0" eb="2">
      <t>ドウイツ</t>
    </rPh>
    <rPh sb="2" eb="4">
      <t>タテモノ</t>
    </rPh>
    <rPh sb="5" eb="8">
      <t>フクゴウカ</t>
    </rPh>
    <rPh sb="11" eb="13">
      <t>シセツ</t>
    </rPh>
    <rPh sb="14" eb="16">
      <t>ニュウリョク</t>
    </rPh>
    <phoneticPr fontId="6"/>
  </si>
  <si>
    <t>利用者数（件数）</t>
  </si>
  <si>
    <t>年間の利用者数（件数）</t>
    <rPh sb="0" eb="2">
      <t>ネンカン</t>
    </rPh>
    <rPh sb="3" eb="6">
      <t>リヨウシャ</t>
    </rPh>
    <rPh sb="6" eb="7">
      <t>スウ</t>
    </rPh>
    <rPh sb="8" eb="10">
      <t>ケンスウ</t>
    </rPh>
    <phoneticPr fontId="6"/>
  </si>
  <si>
    <t>稼働率</t>
  </si>
  <si>
    <t>年間の稼働率</t>
    <rPh sb="0" eb="2">
      <t>ネンカン</t>
    </rPh>
    <rPh sb="3" eb="6">
      <t>カドウリツ</t>
    </rPh>
    <phoneticPr fontId="6"/>
  </si>
  <si>
    <t>運営方式</t>
  </si>
  <si>
    <t>直営、外部委託、指定管理等</t>
    <rPh sb="0" eb="2">
      <t>チョクエイ</t>
    </rPh>
    <rPh sb="3" eb="7">
      <t>ガイブイタク</t>
    </rPh>
    <rPh sb="8" eb="12">
      <t>シテイカンリ</t>
    </rPh>
    <rPh sb="12" eb="13">
      <t>トウ</t>
    </rPh>
    <phoneticPr fontId="6"/>
  </si>
  <si>
    <t>運営時間</t>
  </si>
  <si>
    <t>年間の運営時間</t>
    <rPh sb="0" eb="2">
      <t>ネンカン</t>
    </rPh>
    <rPh sb="3" eb="7">
      <t>ウンエイジカン</t>
    </rPh>
    <phoneticPr fontId="6"/>
  </si>
  <si>
    <t>職員人数</t>
  </si>
  <si>
    <t>直接従事する職員数</t>
    <rPh sb="0" eb="4">
      <t>チョクセツジュウジ</t>
    </rPh>
    <rPh sb="6" eb="9">
      <t>ショクインスウ</t>
    </rPh>
    <phoneticPr fontId="6"/>
  </si>
  <si>
    <t>ランニングコスト</t>
  </si>
  <si>
    <t>年間の運営コスト</t>
    <rPh sb="0" eb="2">
      <t>ネンカン</t>
    </rPh>
    <rPh sb="3" eb="5">
      <t>ウンエイ</t>
    </rPh>
    <phoneticPr fontId="6"/>
  </si>
  <si>
    <t>【別表１】資産種別分類表</t>
    <rPh sb="1" eb="3">
      <t>ベッピョウ</t>
    </rPh>
    <phoneticPr fontId="6"/>
  </si>
  <si>
    <t>資産種別1</t>
  </si>
  <si>
    <t>資産種別2</t>
  </si>
  <si>
    <t>市民文化系施設</t>
  </si>
  <si>
    <t>集会施設</t>
  </si>
  <si>
    <t>文化施設</t>
  </si>
  <si>
    <t>社会教育系施設</t>
  </si>
  <si>
    <t xml:space="preserve">図書館 </t>
  </si>
  <si>
    <t>博物館等</t>
  </si>
  <si>
    <t>ｽﾎﾟｰﾂ・ﾚｸﾘｴｰｼｮﾝ系施設</t>
  </si>
  <si>
    <t>建設仮勘定</t>
    <rPh sb="0" eb="2">
      <t>ケンセツ</t>
    </rPh>
    <rPh sb="2" eb="5">
      <t>カリカンジョウ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</si>
  <si>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</si>
  <si>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前年度
減価償却累計額</t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</si>
  <si>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</si>
  <si>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</si>
  <si>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衛生費</t>
    <rPh sb="0" eb="3">
      <t>エイセイヒ</t>
    </rPh>
    <phoneticPr fontId="2"/>
  </si>
  <si>
    <t>神恵内村</t>
  </si>
  <si>
    <t>件名
(施設名)</t>
    <phoneticPr fontId="6"/>
  </si>
  <si>
    <t>前年度末との差額調整</t>
    <rPh sb="0" eb="3">
      <t>ゼンネンド</t>
    </rPh>
    <rPh sb="3" eb="4">
      <t>マツ</t>
    </rPh>
    <rPh sb="6" eb="8">
      <t>サガク</t>
    </rPh>
    <rPh sb="8" eb="10">
      <t>チョウセイ</t>
    </rPh>
    <phoneticPr fontId="2"/>
  </si>
  <si>
    <t>【CF】</t>
    <phoneticPr fontId="2"/>
  </si>
  <si>
    <t>　H28期初</t>
    <rPh sb="4" eb="6">
      <t>キショ</t>
    </rPh>
    <phoneticPr fontId="2"/>
  </si>
  <si>
    <t>　H27期末</t>
    <rPh sb="4" eb="6">
      <t>キマツ</t>
    </rPh>
    <phoneticPr fontId="2"/>
  </si>
  <si>
    <t>岩内町</t>
  </si>
  <si>
    <t>共和町</t>
  </si>
  <si>
    <t>泊村</t>
  </si>
  <si>
    <t>　差額（年度別の按分率の差による）</t>
    <rPh sb="1" eb="3">
      <t>サガク</t>
    </rPh>
    <rPh sb="4" eb="6">
      <t>ネンド</t>
    </rPh>
    <rPh sb="6" eb="7">
      <t>ベツ</t>
    </rPh>
    <rPh sb="8" eb="10">
      <t>アンブン</t>
    </rPh>
    <rPh sb="10" eb="11">
      <t>リツ</t>
    </rPh>
    <rPh sb="12" eb="13">
      <t>サ</t>
    </rPh>
    <phoneticPr fontId="2"/>
  </si>
  <si>
    <t>長万部町</t>
    <rPh sb="0" eb="4">
      <t>オシャマンベチョウ</t>
    </rPh>
    <phoneticPr fontId="6"/>
  </si>
  <si>
    <t>八雲町</t>
    <rPh sb="0" eb="2">
      <t>ヤクモ</t>
    </rPh>
    <rPh sb="2" eb="3">
      <t>チョウ</t>
    </rPh>
    <phoneticPr fontId="6"/>
  </si>
  <si>
    <t>負担金内訳</t>
    <rPh sb="0" eb="3">
      <t>フタンキン</t>
    </rPh>
    <rPh sb="3" eb="5">
      <t>ウチワケ</t>
    </rPh>
    <phoneticPr fontId="2"/>
  </si>
  <si>
    <t>平成29年度
退職手当引当金
繰入</t>
    <rPh sb="0" eb="2">
      <t>ヘイセイ</t>
    </rPh>
    <rPh sb="4" eb="6">
      <t>ネンド</t>
    </rPh>
    <rPh sb="7" eb="14">
      <t>タイショ</t>
    </rPh>
    <rPh sb="15" eb="17">
      <t>クリイレ</t>
    </rPh>
    <phoneticPr fontId="2"/>
  </si>
  <si>
    <t>平成29年度末
退職手当引当金</t>
    <rPh sb="0" eb="2">
      <t>ヘイセイ</t>
    </rPh>
    <rPh sb="4" eb="7">
      <t>ネンドマツ</t>
    </rPh>
    <rPh sb="8" eb="15">
      <t>タイ</t>
    </rPh>
    <phoneticPr fontId="2"/>
  </si>
  <si>
    <t>平成30年6月支給
期末勤勉手当及び共済費</t>
    <rPh sb="0" eb="2">
      <t>ヘイセイ</t>
    </rPh>
    <rPh sb="4" eb="5">
      <t>ネン</t>
    </rPh>
    <rPh sb="6" eb="7">
      <t>ガツ</t>
    </rPh>
    <rPh sb="7" eb="9">
      <t>シキュウ</t>
    </rPh>
    <rPh sb="10" eb="16">
      <t>キマツキンベンテアテ</t>
    </rPh>
    <rPh sb="16" eb="17">
      <t>オヨ</t>
    </rPh>
    <rPh sb="18" eb="20">
      <t>キョウサイ</t>
    </rPh>
    <rPh sb="20" eb="21">
      <t>ヒ</t>
    </rPh>
    <phoneticPr fontId="2"/>
  </si>
  <si>
    <t>団体名</t>
    <rPh sb="0" eb="2">
      <t>ダンタイ</t>
    </rPh>
    <rPh sb="2" eb="3">
      <t>メイ</t>
    </rPh>
    <phoneticPr fontId="6"/>
  </si>
  <si>
    <t>（令和3年3月31日現在）</t>
    <rPh sb="1" eb="3">
      <t>レイワ</t>
    </rPh>
    <rPh sb="4" eb="5">
      <t>ネン</t>
    </rPh>
    <rPh sb="5" eb="6">
      <t>ヘイネン</t>
    </rPh>
    <rPh sb="6" eb="7">
      <t>ガツ</t>
    </rPh>
    <rPh sb="9" eb="10">
      <t>ニチ</t>
    </rPh>
    <rPh sb="10" eb="12">
      <t>ゲンザイ</t>
    </rPh>
    <phoneticPr fontId="6"/>
  </si>
  <si>
    <t>自　令和２年　４月　１日</t>
    <rPh sb="0" eb="1">
      <t>ジ</t>
    </rPh>
    <rPh sb="2" eb="4">
      <t>レイワ</t>
    </rPh>
    <rPh sb="7" eb="8">
      <t>ニチ</t>
    </rPh>
    <phoneticPr fontId="6"/>
  </si>
  <si>
    <t>至　令和３年　３月３１日</t>
    <rPh sb="2" eb="4">
      <t>レイワ</t>
    </rPh>
    <phoneticPr fontId="6"/>
  </si>
  <si>
    <t>自　　令和２年　４月　１日</t>
    <rPh sb="0" eb="1">
      <t>ジ</t>
    </rPh>
    <rPh sb="3" eb="5">
      <t>レイワ</t>
    </rPh>
    <rPh sb="6" eb="7">
      <t>ネン</t>
    </rPh>
    <rPh sb="7" eb="8">
      <t>ヘイネン</t>
    </rPh>
    <rPh sb="9" eb="10">
      <t>ツキ</t>
    </rPh>
    <rPh sb="12" eb="13">
      <t>ニチ</t>
    </rPh>
    <phoneticPr fontId="6"/>
  </si>
  <si>
    <t>至　　令和３年　３月３１日</t>
    <rPh sb="0" eb="1">
      <t>イタ</t>
    </rPh>
    <rPh sb="3" eb="5">
      <t>レイワ</t>
    </rPh>
    <rPh sb="6" eb="7">
      <t>ネン</t>
    </rPh>
    <rPh sb="7" eb="8">
      <t>ヘイネン</t>
    </rPh>
    <rPh sb="9" eb="10">
      <t>ツキ</t>
    </rPh>
    <rPh sb="12" eb="13">
      <t>ニチ</t>
    </rPh>
    <phoneticPr fontId="6"/>
  </si>
  <si>
    <t>自　　令和２年　４月　１日</t>
    <rPh sb="0" eb="1">
      <t>ジ</t>
    </rPh>
    <rPh sb="3" eb="5">
      <t>レイワ</t>
    </rPh>
    <rPh sb="6" eb="7">
      <t>ネン</t>
    </rPh>
    <rPh sb="7" eb="8">
      <t>ヘイネン</t>
    </rPh>
    <rPh sb="9" eb="10">
      <t>ガツ</t>
    </rPh>
    <rPh sb="12" eb="13">
      <t>ニチ</t>
    </rPh>
    <phoneticPr fontId="6"/>
  </si>
  <si>
    <t>構成町</t>
    <rPh sb="0" eb="2">
      <t>コウセイ</t>
    </rPh>
    <rPh sb="2" eb="3">
      <t>マチ</t>
    </rPh>
    <phoneticPr fontId="2"/>
  </si>
  <si>
    <t>負担金額</t>
    <rPh sb="0" eb="4">
      <t>フタンキンガク</t>
    </rPh>
    <phoneticPr fontId="2"/>
  </si>
  <si>
    <t>按分率</t>
    <rPh sb="0" eb="3">
      <t>アンブンリツ</t>
    </rPh>
    <phoneticPr fontId="2"/>
  </si>
  <si>
    <t>各構成町へ提出する按分表となります。</t>
    <rPh sb="0" eb="1">
      <t>カク</t>
    </rPh>
    <rPh sb="1" eb="3">
      <t>コウセイ</t>
    </rPh>
    <rPh sb="3" eb="4">
      <t>マチ</t>
    </rPh>
    <rPh sb="5" eb="7">
      <t>テイシュツ</t>
    </rPh>
    <rPh sb="9" eb="12">
      <t>アンブンヒョウ</t>
    </rPh>
    <phoneticPr fontId="2"/>
  </si>
  <si>
    <t>「按分率」のシートに構成町名・負担金額を入れることで按分率が計算されます。</t>
    <rPh sb="1" eb="4">
      <t>アンブンリツ</t>
    </rPh>
    <rPh sb="10" eb="12">
      <t>コウセイ</t>
    </rPh>
    <rPh sb="12" eb="13">
      <t>マチ</t>
    </rPh>
    <rPh sb="13" eb="14">
      <t>メイ</t>
    </rPh>
    <rPh sb="15" eb="19">
      <t>フタンキンガク</t>
    </rPh>
    <rPh sb="20" eb="21">
      <t>イ</t>
    </rPh>
    <rPh sb="26" eb="29">
      <t>アンブンリツ</t>
    </rPh>
    <rPh sb="30" eb="32">
      <t>ケイサン</t>
    </rPh>
    <phoneticPr fontId="2"/>
  </si>
  <si>
    <t>「貸借対照表(按分)」のシート、AE2のセルで構成町を選択すると按分後の財務書類が表示されます。</t>
    <rPh sb="1" eb="6">
      <t>タイシャクタイショウヒョウ</t>
    </rPh>
    <rPh sb="7" eb="9">
      <t>アンブン</t>
    </rPh>
    <rPh sb="23" eb="25">
      <t>コウセイ</t>
    </rPh>
    <rPh sb="25" eb="26">
      <t>マチ</t>
    </rPh>
    <rPh sb="27" eb="29">
      <t>センタク</t>
    </rPh>
    <rPh sb="32" eb="35">
      <t>アンブンゴ</t>
    </rPh>
    <rPh sb="36" eb="40">
      <t>ザイムショルイ</t>
    </rPh>
    <rPh sb="41" eb="43">
      <t>ヒョウジ</t>
    </rPh>
    <phoneticPr fontId="2"/>
  </si>
  <si>
    <t>構成町は予め２０市町村分のスペースを確保していますが、追加がある場合には列追加をし、数式をコピーしてください。</t>
    <rPh sb="0" eb="2">
      <t>コウセイ</t>
    </rPh>
    <rPh sb="2" eb="3">
      <t>マチ</t>
    </rPh>
    <rPh sb="4" eb="5">
      <t>アラカジ</t>
    </rPh>
    <rPh sb="8" eb="11">
      <t>シチョウソン</t>
    </rPh>
    <rPh sb="11" eb="12">
      <t>ブン</t>
    </rPh>
    <rPh sb="18" eb="20">
      <t>カクホ</t>
    </rPh>
    <rPh sb="27" eb="29">
      <t>ツイカ</t>
    </rPh>
    <rPh sb="32" eb="34">
      <t>バアイ</t>
    </rPh>
    <rPh sb="36" eb="39">
      <t>レツツイカ</t>
    </rPh>
    <rPh sb="42" eb="44">
      <t>スウシキ</t>
    </rPh>
    <phoneticPr fontId="2"/>
  </si>
  <si>
    <t>成田23-55-1</t>
  </si>
  <si>
    <t>成田23-387-3</t>
  </si>
  <si>
    <t>成田23-387-4</t>
  </si>
  <si>
    <t>成田23-388-2</t>
  </si>
  <si>
    <t>成田23-812-2</t>
  </si>
  <si>
    <t>成田23-825-3</t>
  </si>
  <si>
    <t>飯豊25-206-4</t>
  </si>
  <si>
    <t>北工業団地27</t>
  </si>
  <si>
    <t>北工業団地29</t>
  </si>
  <si>
    <t>北工業団地30-2</t>
  </si>
  <si>
    <t>北工業団地31</t>
  </si>
  <si>
    <t>北工業団地32</t>
  </si>
  <si>
    <t>北工業団地32-2</t>
  </si>
  <si>
    <t>北工業団地33</t>
  </si>
  <si>
    <t>北工業団地33-1</t>
  </si>
  <si>
    <t>北工業団地33-2</t>
  </si>
  <si>
    <t>北工業団地33-3</t>
  </si>
  <si>
    <t>北工業団地35-3</t>
  </si>
  <si>
    <t>北工業団地36</t>
  </si>
  <si>
    <t>北工業団地72-2</t>
  </si>
  <si>
    <t>北工業団地73-1</t>
  </si>
  <si>
    <t>北工業団地1-11</t>
  </si>
  <si>
    <t>北工業団地15-1</t>
  </si>
  <si>
    <t>北工業団地24-1</t>
  </si>
  <si>
    <t>北工業団地25-4</t>
  </si>
  <si>
    <t>北工業団地27-1</t>
  </si>
  <si>
    <t>北工業団地30-1</t>
  </si>
  <si>
    <t>北工業団地30-3</t>
  </si>
  <si>
    <t>北工業団地37</t>
  </si>
  <si>
    <t>北工業団地39-1</t>
  </si>
  <si>
    <t>北工業団地74</t>
  </si>
  <si>
    <t>北工業団地75-1</t>
  </si>
  <si>
    <t>北工業団地76-4</t>
  </si>
  <si>
    <t>北工業団地76-5</t>
  </si>
  <si>
    <t>北工業団地83-1</t>
  </si>
  <si>
    <t>北工業団地83-3</t>
  </si>
  <si>
    <t>北工業団地86-1</t>
  </si>
  <si>
    <t>北工業団地87</t>
  </si>
  <si>
    <t>北工業団地88-1</t>
  </si>
  <si>
    <t>北工業団地142-1</t>
  </si>
  <si>
    <t>北工業団地14-6</t>
  </si>
  <si>
    <t>北工業団地30</t>
  </si>
  <si>
    <t>北工業団地35-4</t>
  </si>
  <si>
    <t>北工業団地35-5</t>
  </si>
  <si>
    <t>北工業団地35-6</t>
  </si>
  <si>
    <t>北工業団地38-4</t>
  </si>
  <si>
    <t>和賀町岩崎11-13-4</t>
  </si>
  <si>
    <t>和賀町岩崎11-72-10</t>
  </si>
  <si>
    <t>処理場(土地）</t>
  </si>
  <si>
    <t>しみず斎園(土地）</t>
  </si>
  <si>
    <t>1984/09/05</t>
  </si>
  <si>
    <t>1990/11/19</t>
  </si>
  <si>
    <t>1990/01/23</t>
  </si>
  <si>
    <t>1989/03/31</t>
  </si>
  <si>
    <t>1990/03/31</t>
  </si>
  <si>
    <t>1971/06/02</t>
  </si>
  <si>
    <t>2019/12/18</t>
  </si>
  <si>
    <t>19703.53</t>
  </si>
  <si>
    <t>31</t>
  </si>
  <si>
    <t>2.4</t>
  </si>
  <si>
    <t>28</t>
  </si>
  <si>
    <t>48</t>
  </si>
  <si>
    <t>85</t>
  </si>
  <si>
    <t>123</t>
  </si>
  <si>
    <t>171</t>
  </si>
  <si>
    <t>651</t>
  </si>
  <si>
    <t>118</t>
  </si>
  <si>
    <t>1613</t>
  </si>
  <si>
    <t>1242</t>
  </si>
  <si>
    <t>423</t>
  </si>
  <si>
    <t>856</t>
  </si>
  <si>
    <t>12909.77</t>
  </si>
  <si>
    <t>41</t>
  </si>
  <si>
    <t>660</t>
  </si>
  <si>
    <t>52</t>
  </si>
  <si>
    <t>1342</t>
  </si>
  <si>
    <t>80</t>
  </si>
  <si>
    <t>984</t>
  </si>
  <si>
    <t>2923</t>
  </si>
  <si>
    <t>477</t>
  </si>
  <si>
    <t>15</t>
  </si>
  <si>
    <t>36</t>
  </si>
  <si>
    <t>1113</t>
  </si>
  <si>
    <t>1493</t>
  </si>
  <si>
    <t>1157</t>
  </si>
  <si>
    <t>750</t>
  </si>
  <si>
    <t>628</t>
  </si>
  <si>
    <t>2396</t>
  </si>
  <si>
    <t>929</t>
  </si>
  <si>
    <t>601</t>
  </si>
  <si>
    <t>795</t>
  </si>
  <si>
    <t>131</t>
  </si>
  <si>
    <t>1253</t>
  </si>
  <si>
    <t>419</t>
  </si>
  <si>
    <t>932</t>
  </si>
  <si>
    <t>191</t>
  </si>
  <si>
    <t>54</t>
  </si>
  <si>
    <t>99</t>
  </si>
  <si>
    <t>186</t>
  </si>
  <si>
    <t>53</t>
  </si>
  <si>
    <t>27</t>
  </si>
  <si>
    <t>799</t>
  </si>
  <si>
    <t>14360.34</t>
  </si>
  <si>
    <t>457</t>
  </si>
  <si>
    <t>宅地</t>
  </si>
  <si>
    <t>公衆用道路</t>
  </si>
  <si>
    <t>雑種地</t>
  </si>
  <si>
    <t>山林</t>
  </si>
  <si>
    <t>原野</t>
  </si>
  <si>
    <t>行政財産</t>
  </si>
  <si>
    <t>北工業団地5-36</t>
  </si>
  <si>
    <t>衛生処理場　処理棟</t>
  </si>
  <si>
    <t>衛生処理場　管理棟</t>
  </si>
  <si>
    <t>衛生処理場  車庫倉庫</t>
  </si>
  <si>
    <t>衛生処理場  トラックスケール</t>
  </si>
  <si>
    <t>衛生処理場　渡り廊下</t>
  </si>
  <si>
    <t>衛生処理場　据付機械設備</t>
  </si>
  <si>
    <t>衛生処理場　雨水放流管</t>
  </si>
  <si>
    <t>衛生処理場　汚泥処理（調整用貯留槽）</t>
  </si>
  <si>
    <t>衛生処理場　廃棄物ストックヤード</t>
  </si>
  <si>
    <t>衛生処理場  ゲートボール場</t>
  </si>
  <si>
    <t>衛生処理場　氷柱落下対策保護屋根</t>
  </si>
  <si>
    <t>衛生処理場　し渣搬出装置</t>
  </si>
  <si>
    <t>しみず斎園　火葬場（建物）</t>
  </si>
  <si>
    <t>しみず斎園　ポンプ室</t>
  </si>
  <si>
    <t>しみず斎園　機械設備</t>
  </si>
  <si>
    <t>しみず斎園　電気設備</t>
  </si>
  <si>
    <t>しみず斎園　火葬炉（2～6号炉及び動物炉）</t>
  </si>
  <si>
    <t>しみず斎園　自家用発電機</t>
  </si>
  <si>
    <t>しみず斎園　回廊屋根（正面玄関ポーチ）</t>
  </si>
  <si>
    <t>しみず斎園　火葬炉（1号炉）</t>
  </si>
  <si>
    <t>しみず斎園　告別室照明器具更新</t>
  </si>
  <si>
    <t>しみず斎園　トイレ洋式化改修工事</t>
  </si>
  <si>
    <t>しみず斎園　告別室等空調設備設置工事</t>
  </si>
  <si>
    <t>衛生処理場　空調設備更新工事</t>
  </si>
  <si>
    <t>しみず斎園　アトリウムろ過装置等更新工事</t>
  </si>
  <si>
    <t>しみず斎園　床暖房用ボイラ更新工事</t>
  </si>
  <si>
    <t>しみず斎園　待合室照明器具更新工事</t>
  </si>
  <si>
    <t>鉄筋コンクリート</t>
  </si>
  <si>
    <t>鉄骨造</t>
  </si>
  <si>
    <t>前掲の区分によらないもの/金属製のもの</t>
  </si>
  <si>
    <t>給排水又は衛生設備及びガス設備</t>
  </si>
  <si>
    <t>木造</t>
  </si>
  <si>
    <t>電気設備/その他のもの</t>
  </si>
  <si>
    <t>前掲の区分によらないもの/その他のもの</t>
  </si>
  <si>
    <t>冷房又は暖房設備/その他のもの</t>
  </si>
  <si>
    <t>前掲の区分によらないもの/金属製のもの</t>
    <phoneticPr fontId="2"/>
  </si>
  <si>
    <t>1992/03/31</t>
  </si>
  <si>
    <t>1991/03/18</t>
  </si>
  <si>
    <t>1994/12/07</t>
  </si>
  <si>
    <t>2000/03/21</t>
  </si>
  <si>
    <t>2007/03/30</t>
  </si>
  <si>
    <t>2014/12/15</t>
  </si>
  <si>
    <t>2015/11/05</t>
  </si>
  <si>
    <t>1989/04/01</t>
  </si>
  <si>
    <t>2000/07/06</t>
  </si>
  <si>
    <t>2015/12/02</t>
  </si>
  <si>
    <t>2017/06/27</t>
  </si>
  <si>
    <t>2018/11/29</t>
  </si>
  <si>
    <t>2018/11/30</t>
  </si>
  <si>
    <t>2019/11/15</t>
  </si>
  <si>
    <t>2019/09/30</t>
  </si>
  <si>
    <t>減価償却</t>
  </si>
  <si>
    <t>新規有償取得</t>
  </si>
  <si>
    <t>処理場・加工場</t>
  </si>
  <si>
    <t>事務所</t>
  </si>
  <si>
    <t>倉庫・物置</t>
  </si>
  <si>
    <t>建物附属設備</t>
  </si>
  <si>
    <t>ポンプ室</t>
  </si>
  <si>
    <t>通常資産</t>
  </si>
  <si>
    <t>5113.59</t>
  </si>
  <si>
    <t>96.3</t>
  </si>
  <si>
    <t>17.39</t>
  </si>
  <si>
    <t>198</t>
  </si>
  <si>
    <t>環境衛生</t>
  </si>
  <si>
    <t>北上地区広域行政組合</t>
  </si>
  <si>
    <t>衛生処理場　造園新設（公園）[トイレ東屋含む]</t>
  </si>
  <si>
    <t>衛生処理場　門、囲</t>
  </si>
  <si>
    <t>衛生処理場　放流配管（処理場建替え前）</t>
  </si>
  <si>
    <t>衛生処理場　放流配管（処理場新設時）</t>
  </si>
  <si>
    <t>衛生処理場　放流配管（調整用貯留槽新設時）</t>
  </si>
  <si>
    <t>しみず斎園　正面玄関前舗装等改修工事</t>
  </si>
  <si>
    <t>しみず斎園　駐車場外灯改修工事</t>
  </si>
  <si>
    <t>40年</t>
  </si>
  <si>
    <t>へい、街路灯、ガードレール</t>
  </si>
  <si>
    <t>アスファルト敷、木れんが敷</t>
  </si>
  <si>
    <t>1994/11/11</t>
  </si>
  <si>
    <t>2018/07/31</t>
  </si>
  <si>
    <t>2019/09/17</t>
  </si>
  <si>
    <t>物品</t>
  </si>
  <si>
    <t>芝刈り機　ML81</t>
  </si>
  <si>
    <t>水分計　ケットFD-230K</t>
  </si>
  <si>
    <t>携帯迅速型BOD計　セントラル科学BOD-300</t>
  </si>
  <si>
    <t>ウォータージェッター　KJ-2200(エンジンポンプ）</t>
  </si>
  <si>
    <t>自動式霊台車　2号炉</t>
  </si>
  <si>
    <t>自動式霊台車　3号炉</t>
  </si>
  <si>
    <t>自動式霊台車　4号炉</t>
  </si>
  <si>
    <t>自動式霊台車　5号炉</t>
  </si>
  <si>
    <t>自動式霊台車　6号炉</t>
  </si>
  <si>
    <t>手動式霊台車　動物炉</t>
  </si>
  <si>
    <t>自動式霊台車　動物炉</t>
  </si>
  <si>
    <t>自動式霊台車　予備</t>
  </si>
  <si>
    <t>棺運搬車　自動昇降</t>
  </si>
  <si>
    <t>スズキ　エブリイ　バン</t>
  </si>
  <si>
    <t>トヨタ　ウィッシュ　普通車</t>
  </si>
  <si>
    <t>除雪機　SX1510</t>
  </si>
  <si>
    <t>しみず斎園　観音像</t>
  </si>
  <si>
    <t>しみず斎園　待合室５号和室用テーブルセット購入</t>
  </si>
  <si>
    <t>その他/主として金属製のもの</t>
  </si>
  <si>
    <t>試験又は測定機器</t>
  </si>
  <si>
    <t>その他/可搬式動力ポンプ</t>
  </si>
  <si>
    <t>その他/その他</t>
  </si>
  <si>
    <t>自動車/その他/その他</t>
  </si>
  <si>
    <t>主として金属製のもの</t>
  </si>
  <si>
    <t>その他の家具/その他/その他</t>
  </si>
  <si>
    <t>2002/03/20</t>
  </si>
  <si>
    <t>1992/03/20</t>
  </si>
  <si>
    <t>2000/05/16</t>
  </si>
  <si>
    <t>2002/03/01</t>
  </si>
  <si>
    <t>1992/02/29</t>
  </si>
  <si>
    <t>1992/10/01</t>
  </si>
  <si>
    <t>1993/09/27</t>
  </si>
  <si>
    <t>2001/08/09</t>
  </si>
  <si>
    <t>2011/05/26</t>
  </si>
  <si>
    <t>2013/05/22</t>
  </si>
  <si>
    <t>2013/07/10</t>
  </si>
  <si>
    <t>1977/10/18</t>
  </si>
  <si>
    <t>2019/12/06</t>
  </si>
  <si>
    <t>○</t>
  </si>
  <si>
    <t>前掲のもの以外のもの</t>
  </si>
  <si>
    <t>器具、備品/時計、試験機器、測定機器</t>
  </si>
  <si>
    <t>車両、運搬具/前掲以外</t>
  </si>
  <si>
    <t>前掲の資産のうち前掲の耐用年数、区分以外</t>
  </si>
  <si>
    <t>器具、備品/家具、電気機器</t>
  </si>
  <si>
    <t>しみず斎園　雨水用側溝改修</t>
    <rPh sb="6" eb="8">
      <t>ウスイ</t>
    </rPh>
    <rPh sb="8" eb="9">
      <t>ヨウ</t>
    </rPh>
    <rPh sb="9" eb="11">
      <t>ソッコウ</t>
    </rPh>
    <rPh sb="11" eb="13">
      <t>カイシュウ</t>
    </rPh>
    <phoneticPr fontId="2"/>
  </si>
  <si>
    <t>北上市</t>
    <rPh sb="0" eb="3">
      <t>キタカミシ</t>
    </rPh>
    <phoneticPr fontId="2"/>
  </si>
  <si>
    <t>花巻市</t>
    <rPh sb="0" eb="3">
      <t>ハナマキシ</t>
    </rPh>
    <phoneticPr fontId="2"/>
  </si>
  <si>
    <t>西和賀町</t>
    <rPh sb="0" eb="4">
      <t>ニシワガマチ</t>
    </rPh>
    <phoneticPr fontId="2"/>
  </si>
  <si>
    <t>衛生処理場　脱水汚泥ホッパ防食工事</t>
    <rPh sb="0" eb="5">
      <t>エイセイショリジョウ</t>
    </rPh>
    <rPh sb="6" eb="10">
      <t>ダッスイオデイ</t>
    </rPh>
    <rPh sb="13" eb="17">
      <t>ボウショクコウジ</t>
    </rPh>
    <phoneticPr fontId="2"/>
  </si>
  <si>
    <t>建物</t>
    <rPh sb="0" eb="2">
      <t>タテモノ</t>
    </rPh>
    <phoneticPr fontId="2"/>
  </si>
  <si>
    <t>北工業団地5-36</t>
    <phoneticPr fontId="2"/>
  </si>
  <si>
    <t>前掲の区分によらないもの/その他のもの</t>
    <phoneticPr fontId="2"/>
  </si>
  <si>
    <t>火葬場</t>
    <phoneticPr fontId="2"/>
  </si>
  <si>
    <t>しみず斎園　待合ホール等クロス張替工事</t>
    <rPh sb="3" eb="5">
      <t>サイエン</t>
    </rPh>
    <rPh sb="6" eb="8">
      <t>マチアイ</t>
    </rPh>
    <rPh sb="11" eb="12">
      <t>トウ</t>
    </rPh>
    <rPh sb="15" eb="19">
      <t>ハリカエコウジ</t>
    </rPh>
    <phoneticPr fontId="2"/>
  </si>
  <si>
    <t>北上地区広域行政組合</t>
    <rPh sb="0" eb="4">
      <t>キタカミチク</t>
    </rPh>
    <rPh sb="4" eb="6">
      <t>コウイキ</t>
    </rPh>
    <rPh sb="6" eb="10">
      <t>ギョウセイクミアイ</t>
    </rPh>
    <phoneticPr fontId="2"/>
  </si>
  <si>
    <t>北上地区広域行政組合</t>
    <phoneticPr fontId="2"/>
  </si>
  <si>
    <t>和賀中部行政組合で持っていた資産　国調現地確認不能　現在、1002050能登坂線になっている模様　忘却価格１円</t>
    <phoneticPr fontId="2"/>
  </si>
  <si>
    <t>成田23-55-3</t>
    <phoneticPr fontId="2"/>
  </si>
  <si>
    <t>成田23-55-2</t>
    <phoneticPr fontId="2"/>
  </si>
  <si>
    <t>衛星処理場　沈殿槽開口部覆蓋等更新工事</t>
    <rPh sb="0" eb="2">
      <t>エイセイ</t>
    </rPh>
    <rPh sb="2" eb="5">
      <t>ショリジョウ</t>
    </rPh>
    <rPh sb="6" eb="8">
      <t>チンデン</t>
    </rPh>
    <rPh sb="8" eb="9">
      <t>ソウ</t>
    </rPh>
    <rPh sb="9" eb="12">
      <t>カイコウブ</t>
    </rPh>
    <rPh sb="12" eb="15">
      <t>フクガイトウ</t>
    </rPh>
    <rPh sb="15" eb="17">
      <t>コウシン</t>
    </rPh>
    <rPh sb="17" eb="19">
      <t>コウジ</t>
    </rPh>
    <phoneticPr fontId="2"/>
  </si>
  <si>
    <t>しみず斎園　トイレ改修工事</t>
    <rPh sb="3" eb="5">
      <t>サイエン</t>
    </rPh>
    <rPh sb="9" eb="11">
      <t>カイシュウ</t>
    </rPh>
    <rPh sb="11" eb="13">
      <t>コウジ</t>
    </rPh>
    <phoneticPr fontId="2"/>
  </si>
  <si>
    <t>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</si>
</sst>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0.0%"/>
    <numFmt numFmtId="177" formatCode="#,##0.0"/>
    <numFmt numFmtId="178" formatCode="#,##0;&quot;△ &quot;#,##0"/>
    <numFmt numFmtId="179" formatCode="0.000"/>
    <numFmt numFmtId="180" formatCode="#,##0.00_ "/>
    <numFmt numFmtId="181" formatCode="[$-411]ggge&quot;年&quot;m&quot;月&quot;d&quot;日&quot;;@"/>
    <numFmt numFmtId="182" formatCode="#,##0.00;&quot;△ &quot;#,##0.00"/>
    <numFmt numFmtId="183" formatCode="#,##0.00_);[Red]\(#,##0.00\)"/>
    <numFmt numFmtId="184" formatCode="#,##0.000_ "/>
  </numFmts>
  <fonts count="8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trike/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i/>
      <strike/>
      <sz val="11"/>
      <color indexed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indexed="8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9.5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u/>
      <sz val="14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1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9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9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7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>
      <alignment vertical="center"/>
    </xf>
    <xf numFmtId="0" fontId="7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77" fillId="0" borderId="1" xfId="4" applyFont="1" applyBorder="1">
      <alignment vertical="center"/>
    </xf>
    <xf numFmtId="0" fontId="0" fillId="0" borderId="0" xfId="0" applyAlignment="1">
      <alignment horizontal="center" vertical="center"/>
    </xf>
    <xf numFmtId="38" fontId="0" fillId="0" borderId="0" xfId="0" applyNumberFormat="1">
      <alignment vertical="center"/>
    </xf>
    <xf numFmtId="0" fontId="0" fillId="2" borderId="1" xfId="0" applyFill="1" applyBorder="1">
      <alignment vertical="center"/>
    </xf>
    <xf numFmtId="3" fontId="11" fillId="0" borderId="0" xfId="0" applyNumberFormat="1" applyFont="1" applyAlignment="1"/>
    <xf numFmtId="3" fontId="0" fillId="0" borderId="0" xfId="0" applyNumberFormat="1" applyAlignment="1"/>
    <xf numFmtId="3" fontId="12" fillId="0" borderId="0" xfId="0" applyNumberFormat="1" applyFont="1" applyAlignment="1"/>
    <xf numFmtId="0" fontId="0" fillId="0" borderId="1" xfId="0" applyBorder="1">
      <alignment vertical="center"/>
    </xf>
    <xf numFmtId="0" fontId="5" fillId="0" borderId="1" xfId="16" applyBorder="1" applyAlignment="1">
      <alignment vertical="center"/>
    </xf>
    <xf numFmtId="0" fontId="5" fillId="0" borderId="1" xfId="16" applyBorder="1" applyAlignment="1">
      <alignment horizontal="center" vertical="center"/>
    </xf>
    <xf numFmtId="38" fontId="77" fillId="0" borderId="0" xfId="4" applyFont="1">
      <alignment vertical="center"/>
    </xf>
    <xf numFmtId="38" fontId="5" fillId="0" borderId="1" xfId="4" applyFont="1" applyBorder="1">
      <alignment vertical="center"/>
    </xf>
    <xf numFmtId="3" fontId="12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/>
    </xf>
    <xf numFmtId="0" fontId="17" fillId="0" borderId="1" xfId="0" applyFont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19" fillId="0" borderId="0" xfId="0" applyFont="1" applyAlignment="1">
      <alignment horizontal="left" vertical="center" wrapText="1"/>
    </xf>
    <xf numFmtId="38" fontId="0" fillId="0" borderId="1" xfId="0" applyNumberFormat="1" applyBorder="1">
      <alignment vertical="center"/>
    </xf>
    <xf numFmtId="0" fontId="20" fillId="6" borderId="23" xfId="0" applyFont="1" applyFill="1" applyBorder="1" applyAlignment="1">
      <alignment horizontal="left" vertical="center"/>
    </xf>
    <xf numFmtId="0" fontId="20" fillId="7" borderId="23" xfId="0" applyFont="1" applyFill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3" borderId="23" xfId="0" applyFont="1" applyFill="1" applyBorder="1" applyAlignment="1">
      <alignment horizontal="left" vertical="center"/>
    </xf>
    <xf numFmtId="0" fontId="20" fillId="8" borderId="23" xfId="0" applyFont="1" applyFill="1" applyBorder="1" applyAlignment="1">
      <alignment horizontal="left" vertical="center"/>
    </xf>
    <xf numFmtId="0" fontId="21" fillId="9" borderId="23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4" borderId="24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0" fillId="6" borderId="0" xfId="0" applyFill="1">
      <alignment vertical="center"/>
    </xf>
    <xf numFmtId="3" fontId="0" fillId="0" borderId="0" xfId="0" applyNumberFormat="1">
      <alignment vertical="center"/>
    </xf>
    <xf numFmtId="3" fontId="23" fillId="0" borderId="23" xfId="0" applyNumberFormat="1" applyFont="1" applyBorder="1" applyAlignment="1">
      <alignment horizontal="right" vertical="center"/>
    </xf>
    <xf numFmtId="0" fontId="23" fillId="2" borderId="23" xfId="0" applyFont="1" applyFill="1" applyBorder="1" applyAlignment="1">
      <alignment horizontal="left" vertical="center"/>
    </xf>
    <xf numFmtId="0" fontId="23" fillId="2" borderId="23" xfId="0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left" vertical="center"/>
    </xf>
    <xf numFmtId="0" fontId="23" fillId="7" borderId="23" xfId="0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left" vertical="center" indent="1"/>
    </xf>
    <xf numFmtId="0" fontId="23" fillId="3" borderId="23" xfId="0" applyFont="1" applyFill="1" applyBorder="1" applyAlignment="1">
      <alignment horizontal="left" vertical="center"/>
    </xf>
    <xf numFmtId="3" fontId="23" fillId="3" borderId="23" xfId="0" applyNumberFormat="1" applyFont="1" applyFill="1" applyBorder="1" applyAlignment="1">
      <alignment horizontal="center" vertical="center"/>
    </xf>
    <xf numFmtId="3" fontId="23" fillId="0" borderId="23" xfId="0" applyNumberFormat="1" applyFont="1" applyBorder="1" applyAlignment="1">
      <alignment vertical="top"/>
    </xf>
    <xf numFmtId="0" fontId="23" fillId="0" borderId="23" xfId="0" applyFont="1" applyBorder="1" applyAlignment="1">
      <alignment horizontal="left" vertical="center"/>
    </xf>
    <xf numFmtId="3" fontId="14" fillId="0" borderId="1" xfId="0" applyNumberFormat="1" applyFont="1" applyBorder="1" applyAlignment="1"/>
    <xf numFmtId="0" fontId="0" fillId="6" borderId="16" xfId="0" applyFill="1" applyBorder="1">
      <alignment vertical="center"/>
    </xf>
    <xf numFmtId="0" fontId="0" fillId="6" borderId="17" xfId="0" applyFill="1" applyBorder="1">
      <alignment vertical="center"/>
    </xf>
    <xf numFmtId="0" fontId="0" fillId="6" borderId="19" xfId="0" applyFill="1" applyBorder="1">
      <alignment vertical="center"/>
    </xf>
    <xf numFmtId="0" fontId="0" fillId="6" borderId="20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7" xfId="0" applyFill="1" applyBorder="1">
      <alignment vertical="center"/>
    </xf>
    <xf numFmtId="3" fontId="17" fillId="0" borderId="1" xfId="0" applyNumberFormat="1" applyFont="1" applyBorder="1" applyAlignment="1">
      <alignment horizontal="right"/>
    </xf>
    <xf numFmtId="3" fontId="17" fillId="6" borderId="1" xfId="0" applyNumberFormat="1" applyFont="1" applyFill="1" applyBorder="1" applyAlignment="1">
      <alignment horizontal="right"/>
    </xf>
    <xf numFmtId="3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0" fillId="3" borderId="1" xfId="0" applyFill="1" applyBorder="1" applyAlignment="1">
      <alignment horizontal="center" vertical="center"/>
    </xf>
    <xf numFmtId="3" fontId="14" fillId="7" borderId="1" xfId="0" applyNumberFormat="1" applyFont="1" applyFill="1" applyBorder="1" applyAlignment="1"/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38" fontId="0" fillId="0" borderId="5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176" fontId="77" fillId="0" borderId="1" xfId="4" applyNumberFormat="1" applyFont="1" applyBorder="1">
      <alignment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>
      <alignment horizontal="center"/>
    </xf>
    <xf numFmtId="3" fontId="17" fillId="3" borderId="1" xfId="0" applyNumberFormat="1" applyFont="1" applyFill="1" applyBorder="1" applyAlignment="1">
      <alignment horizontal="center" vertical="center" shrinkToFit="1"/>
    </xf>
    <xf numFmtId="3" fontId="17" fillId="3" borderId="1" xfId="0" applyNumberFormat="1" applyFont="1" applyFill="1" applyBorder="1" applyAlignment="1"/>
    <xf numFmtId="3" fontId="0" fillId="0" borderId="0" xfId="0" applyNumberFormat="1" applyAlignment="1">
      <alignment horizontal="left"/>
    </xf>
    <xf numFmtId="3" fontId="17" fillId="3" borderId="1" xfId="0" applyNumberFormat="1" applyFont="1" applyFill="1" applyBorder="1" applyAlignment="1">
      <alignment horizontal="left" vertical="center" shrinkToFit="1"/>
    </xf>
    <xf numFmtId="3" fontId="17" fillId="0" borderId="1" xfId="0" applyNumberFormat="1" applyFont="1" applyBorder="1" applyAlignment="1">
      <alignment horizontal="left"/>
    </xf>
    <xf numFmtId="3" fontId="12" fillId="0" borderId="0" xfId="0" applyNumberFormat="1" applyFont="1" applyAlignment="1">
      <alignment horizontal="left"/>
    </xf>
    <xf numFmtId="0" fontId="0" fillId="6" borderId="3" xfId="0" applyFill="1" applyBorder="1">
      <alignment vertical="center"/>
    </xf>
    <xf numFmtId="3" fontId="19" fillId="3" borderId="1" xfId="0" applyNumberFormat="1" applyFont="1" applyFill="1" applyBorder="1" applyAlignment="1">
      <alignment horizontal="center" vertical="top" shrinkToFit="1"/>
    </xf>
    <xf numFmtId="0" fontId="0" fillId="3" borderId="1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right" vertical="center"/>
    </xf>
    <xf numFmtId="3" fontId="0" fillId="3" borderId="1" xfId="0" applyNumberFormat="1" applyFill="1" applyBorder="1" applyAlignment="1">
      <alignment horizontal="left" vertical="center"/>
    </xf>
    <xf numFmtId="3" fontId="17" fillId="4" borderId="1" xfId="0" applyNumberFormat="1" applyFont="1" applyFill="1" applyBorder="1" applyAlignment="1"/>
    <xf numFmtId="3" fontId="17" fillId="2" borderId="1" xfId="0" applyNumberFormat="1" applyFont="1" applyFill="1" applyBorder="1" applyAlignment="1"/>
    <xf numFmtId="3" fontId="17" fillId="6" borderId="1" xfId="0" applyNumberFormat="1" applyFont="1" applyFill="1" applyBorder="1" applyAlignment="1">
      <alignment horizontal="left"/>
    </xf>
    <xf numFmtId="0" fontId="26" fillId="3" borderId="1" xfId="0" applyFont="1" applyFill="1" applyBorder="1">
      <alignment vertical="center"/>
    </xf>
    <xf numFmtId="3" fontId="26" fillId="3" borderId="1" xfId="0" applyNumberFormat="1" applyFont="1" applyFill="1" applyBorder="1" applyAlignment="1">
      <alignment horizontal="center"/>
    </xf>
    <xf numFmtId="3" fontId="27" fillId="3" borderId="1" xfId="0" applyNumberFormat="1" applyFont="1" applyFill="1" applyBorder="1" applyAlignment="1">
      <alignment horizontal="center" vertical="center" shrinkToFit="1"/>
    </xf>
    <xf numFmtId="3" fontId="27" fillId="3" borderId="1" xfId="0" applyNumberFormat="1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left"/>
    </xf>
    <xf numFmtId="0" fontId="17" fillId="2" borderId="1" xfId="0" applyFont="1" applyFill="1" applyBorder="1">
      <alignment vertical="center"/>
    </xf>
    <xf numFmtId="0" fontId="29" fillId="2" borderId="23" xfId="0" applyFont="1" applyFill="1" applyBorder="1" applyAlignment="1">
      <alignment horizontal="center" vertical="center"/>
    </xf>
    <xf numFmtId="0" fontId="29" fillId="0" borderId="23" xfId="0" applyFont="1" applyBorder="1" applyAlignment="1">
      <alignment horizontal="left" vertical="center"/>
    </xf>
    <xf numFmtId="0" fontId="29" fillId="2" borderId="23" xfId="0" applyFont="1" applyFill="1" applyBorder="1" applyAlignment="1">
      <alignment horizontal="left" vertical="center"/>
    </xf>
    <xf numFmtId="3" fontId="29" fillId="0" borderId="23" xfId="0" applyNumberFormat="1" applyFont="1" applyBorder="1" applyAlignment="1">
      <alignment horizontal="left" vertical="center" shrinkToFit="1"/>
    </xf>
    <xf numFmtId="0" fontId="29" fillId="10" borderId="23" xfId="0" applyFont="1" applyFill="1" applyBorder="1" applyAlignment="1">
      <alignment horizontal="left" vertical="center"/>
    </xf>
    <xf numFmtId="3" fontId="29" fillId="10" borderId="23" xfId="0" applyNumberFormat="1" applyFont="1" applyFill="1" applyBorder="1" applyAlignment="1">
      <alignment horizontal="left" vertical="center" shrinkToFit="1"/>
    </xf>
    <xf numFmtId="0" fontId="0" fillId="4" borderId="1" xfId="0" applyFill="1" applyBorder="1" applyAlignment="1">
      <alignment horizontal="center" vertical="center"/>
    </xf>
    <xf numFmtId="3" fontId="12" fillId="0" borderId="1" xfId="0" applyNumberFormat="1" applyFont="1" applyBorder="1" applyAlignment="1"/>
    <xf numFmtId="49" fontId="14" fillId="0" borderId="1" xfId="0" applyNumberFormat="1" applyFont="1" applyBorder="1" applyAlignment="1">
      <alignment horizontal="left"/>
    </xf>
    <xf numFmtId="0" fontId="0" fillId="7" borderId="1" xfId="0" applyFill="1" applyBorder="1">
      <alignment vertical="center"/>
    </xf>
    <xf numFmtId="3" fontId="12" fillId="7" borderId="1" xfId="0" applyNumberFormat="1" applyFont="1" applyFill="1" applyBorder="1" applyAlignment="1">
      <alignment horizontal="center"/>
    </xf>
    <xf numFmtId="3" fontId="19" fillId="7" borderId="1" xfId="0" applyNumberFormat="1" applyFont="1" applyFill="1" applyBorder="1" applyAlignment="1">
      <alignment horizontal="center" vertical="center" shrinkToFit="1"/>
    </xf>
    <xf numFmtId="3" fontId="14" fillId="0" borderId="1" xfId="0" applyNumberFormat="1" applyFont="1" applyBorder="1" applyAlignment="1">
      <alignment horizontal="left" wrapText="1"/>
    </xf>
    <xf numFmtId="3" fontId="14" fillId="0" borderId="1" xfId="0" applyNumberFormat="1" applyFont="1" applyBorder="1" applyAlignment="1">
      <alignment horizontal="left"/>
    </xf>
    <xf numFmtId="3" fontId="14" fillId="7" borderId="1" xfId="0" applyNumberFormat="1" applyFont="1" applyFill="1" applyBorder="1">
      <alignment vertical="center"/>
    </xf>
    <xf numFmtId="3" fontId="14" fillId="0" borderId="1" xfId="0" applyNumberFormat="1" applyFont="1" applyBorder="1" applyAlignment="1">
      <alignment horizontal="right" vertical="center"/>
    </xf>
    <xf numFmtId="176" fontId="23" fillId="0" borderId="23" xfId="0" applyNumberFormat="1" applyFont="1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12" xfId="0" applyBorder="1">
      <alignment vertical="center"/>
    </xf>
    <xf numFmtId="0" fontId="0" fillId="0" borderId="1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3" fontId="17" fillId="2" borderId="1" xfId="0" applyNumberFormat="1" applyFont="1" applyFill="1" applyBorder="1" applyAlignment="1">
      <alignment horizontal="right"/>
    </xf>
    <xf numFmtId="3" fontId="17" fillId="4" borderId="1" xfId="0" applyNumberFormat="1" applyFont="1" applyFill="1" applyBorder="1" applyAlignment="1">
      <alignment horizontal="right"/>
    </xf>
    <xf numFmtId="3" fontId="17" fillId="3" borderId="1" xfId="0" applyNumberFormat="1" applyFont="1" applyFill="1" applyBorder="1" applyAlignment="1">
      <alignment horizontal="right"/>
    </xf>
    <xf numFmtId="176" fontId="12" fillId="0" borderId="0" xfId="0" applyNumberFormat="1" applyFont="1" applyAlignment="1"/>
    <xf numFmtId="10" fontId="0" fillId="0" borderId="1" xfId="0" applyNumberFormat="1" applyBorder="1">
      <alignment vertical="center"/>
    </xf>
    <xf numFmtId="3" fontId="14" fillId="3" borderId="1" xfId="0" applyNumberFormat="1" applyFont="1" applyFill="1" applyBorder="1" applyAlignment="1"/>
    <xf numFmtId="3" fontId="14" fillId="4" borderId="1" xfId="0" applyNumberFormat="1" applyFont="1" applyFill="1" applyBorder="1" applyAlignment="1"/>
    <xf numFmtId="3" fontId="17" fillId="6" borderId="0" xfId="0" applyNumberFormat="1" applyFont="1" applyFill="1" applyAlignment="1">
      <alignment horizontal="right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3" fontId="17" fillId="6" borderId="37" xfId="0" applyNumberFormat="1" applyFont="1" applyFill="1" applyBorder="1" applyAlignment="1">
      <alignment horizontal="right"/>
    </xf>
    <xf numFmtId="0" fontId="17" fillId="2" borderId="1" xfId="0" applyFont="1" applyFill="1" applyBorder="1" applyAlignment="1">
      <alignment horizontal="center" vertical="center"/>
    </xf>
    <xf numFmtId="0" fontId="24" fillId="2" borderId="1" xfId="0" applyFont="1" applyFill="1" applyBorder="1">
      <alignment vertical="center"/>
    </xf>
    <xf numFmtId="3" fontId="30" fillId="2" borderId="1" xfId="0" applyNumberFormat="1" applyFont="1" applyFill="1" applyBorder="1" applyAlignment="1">
      <alignment horizontal="center"/>
    </xf>
    <xf numFmtId="3" fontId="30" fillId="2" borderId="1" xfId="0" applyNumberFormat="1" applyFont="1" applyFill="1" applyBorder="1" applyAlignment="1">
      <alignment horizontal="center" vertical="center" shrinkToFit="1"/>
    </xf>
    <xf numFmtId="3" fontId="17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1" xfId="0" applyFont="1" applyBorder="1" applyAlignment="1">
      <alignment horizontal="center" vertical="center"/>
    </xf>
    <xf numFmtId="0" fontId="34" fillId="6" borderId="38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1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0" fontId="34" fillId="2" borderId="42" xfId="0" applyFont="1" applyFill="1" applyBorder="1" applyAlignment="1">
      <alignment horizontal="center" vertical="center" wrapText="1"/>
    </xf>
    <xf numFmtId="0" fontId="34" fillId="2" borderId="40" xfId="0" applyFont="1" applyFill="1" applyBorder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shrinkToFit="1"/>
    </xf>
    <xf numFmtId="10" fontId="12" fillId="0" borderId="1" xfId="0" applyNumberFormat="1" applyFont="1" applyBorder="1" applyAlignment="1"/>
    <xf numFmtId="3" fontId="35" fillId="2" borderId="1" xfId="0" applyNumberFormat="1" applyFont="1" applyFill="1" applyBorder="1" applyAlignment="1"/>
    <xf numFmtId="3" fontId="24" fillId="3" borderId="1" xfId="0" applyNumberFormat="1" applyFont="1" applyFill="1" applyBorder="1" applyAlignment="1">
      <alignment horizontal="center"/>
    </xf>
    <xf numFmtId="3" fontId="25" fillId="3" borderId="1" xfId="0" applyNumberFormat="1" applyFont="1" applyFill="1" applyBorder="1" applyAlignment="1">
      <alignment horizontal="center" vertical="center" shrinkToFit="1"/>
    </xf>
    <xf numFmtId="177" fontId="12" fillId="0" borderId="0" xfId="0" applyNumberFormat="1" applyFont="1" applyAlignment="1"/>
    <xf numFmtId="0" fontId="34" fillId="0" borderId="0" xfId="0" applyFont="1">
      <alignment vertical="center"/>
    </xf>
    <xf numFmtId="0" fontId="34" fillId="7" borderId="1" xfId="0" applyFont="1" applyFill="1" applyBorder="1" applyAlignment="1">
      <alignment horizontal="center" vertical="center"/>
    </xf>
    <xf numFmtId="0" fontId="34" fillId="0" borderId="1" xfId="0" applyFont="1" applyBorder="1">
      <alignment vertical="center"/>
    </xf>
    <xf numFmtId="176" fontId="34" fillId="0" borderId="1" xfId="0" applyNumberFormat="1" applyFont="1" applyBorder="1">
      <alignment vertical="center"/>
    </xf>
    <xf numFmtId="38" fontId="34" fillId="0" borderId="1" xfId="4" applyFont="1" applyBorder="1">
      <alignment vertical="center"/>
    </xf>
    <xf numFmtId="0" fontId="37" fillId="0" borderId="0" xfId="11" applyFont="1">
      <alignment vertical="center"/>
    </xf>
    <xf numFmtId="0" fontId="15" fillId="0" borderId="0" xfId="11" applyFont="1">
      <alignment vertical="center"/>
    </xf>
    <xf numFmtId="0" fontId="7" fillId="0" borderId="0" xfId="11" applyFont="1">
      <alignment vertical="center"/>
    </xf>
    <xf numFmtId="0" fontId="5" fillId="0" borderId="0" xfId="11" applyAlignment="1">
      <alignment horizontal="right" vertical="center"/>
    </xf>
    <xf numFmtId="0" fontId="37" fillId="0" borderId="0" xfId="11" applyFont="1" applyAlignment="1">
      <alignment horizontal="center" vertical="center"/>
    </xf>
    <xf numFmtId="38" fontId="7" fillId="0" borderId="43" xfId="6" applyFont="1" applyBorder="1">
      <alignment vertical="center"/>
    </xf>
    <xf numFmtId="0" fontId="7" fillId="0" borderId="44" xfId="19" applyFont="1" applyBorder="1">
      <alignment vertical="center"/>
    </xf>
    <xf numFmtId="0" fontId="7" fillId="0" borderId="44" xfId="19" applyFont="1" applyBorder="1" applyAlignment="1">
      <alignment horizontal="left" vertical="center"/>
    </xf>
    <xf numFmtId="0" fontId="7" fillId="0" borderId="44" xfId="11" applyFont="1" applyBorder="1">
      <alignment vertical="center"/>
    </xf>
    <xf numFmtId="0" fontId="37" fillId="0" borderId="44" xfId="11" applyFont="1" applyBorder="1">
      <alignment vertical="center"/>
    </xf>
    <xf numFmtId="0" fontId="37" fillId="0" borderId="45" xfId="11" applyFont="1" applyBorder="1">
      <alignment vertical="center"/>
    </xf>
    <xf numFmtId="38" fontId="7" fillId="0" borderId="14" xfId="6" applyFont="1" applyBorder="1">
      <alignment vertical="center"/>
    </xf>
    <xf numFmtId="0" fontId="7" fillId="0" borderId="0" xfId="19" applyFont="1">
      <alignment vertical="center"/>
    </xf>
    <xf numFmtId="0" fontId="7" fillId="0" borderId="0" xfId="19" applyFont="1" applyAlignment="1">
      <alignment horizontal="left" vertical="center"/>
    </xf>
    <xf numFmtId="0" fontId="37" fillId="0" borderId="20" xfId="11" applyFont="1" applyBorder="1">
      <alignment vertical="center"/>
    </xf>
    <xf numFmtId="0" fontId="23" fillId="0" borderId="0" xfId="19" applyFont="1" applyAlignment="1">
      <alignment horizontal="left" vertical="center"/>
    </xf>
    <xf numFmtId="0" fontId="40" fillId="0" borderId="20" xfId="11" applyFont="1" applyBorder="1" applyAlignment="1">
      <alignment horizontal="right" vertical="center"/>
    </xf>
    <xf numFmtId="0" fontId="7" fillId="0" borderId="14" xfId="11" applyFont="1" applyBorder="1">
      <alignment vertical="center"/>
    </xf>
    <xf numFmtId="0" fontId="23" fillId="0" borderId="0" xfId="11" applyFont="1">
      <alignment vertical="center"/>
    </xf>
    <xf numFmtId="0" fontId="7" fillId="0" borderId="14" xfId="14" applyFont="1" applyBorder="1">
      <alignment vertical="center"/>
    </xf>
    <xf numFmtId="0" fontId="7" fillId="0" borderId="0" xfId="14" applyFont="1">
      <alignment vertical="center"/>
    </xf>
    <xf numFmtId="38" fontId="7" fillId="0" borderId="0" xfId="6" applyFont="1">
      <alignment vertical="center"/>
    </xf>
    <xf numFmtId="38" fontId="23" fillId="0" borderId="0" xfId="6" applyFont="1">
      <alignment vertical="center"/>
    </xf>
    <xf numFmtId="0" fontId="7" fillId="0" borderId="9" xfId="11" applyFont="1" applyBorder="1">
      <alignment vertical="center"/>
    </xf>
    <xf numFmtId="0" fontId="7" fillId="0" borderId="10" xfId="11" applyFont="1" applyBorder="1">
      <alignment vertical="center"/>
    </xf>
    <xf numFmtId="38" fontId="7" fillId="0" borderId="10" xfId="6" applyFont="1" applyBorder="1">
      <alignment vertical="center"/>
    </xf>
    <xf numFmtId="0" fontId="7" fillId="0" borderId="10" xfId="14" applyFont="1" applyBorder="1">
      <alignment vertical="center"/>
    </xf>
    <xf numFmtId="0" fontId="37" fillId="0" borderId="10" xfId="11" applyFont="1" applyBorder="1">
      <alignment vertical="center"/>
    </xf>
    <xf numFmtId="0" fontId="37" fillId="0" borderId="11" xfId="11" applyFont="1" applyBorder="1">
      <alignment vertical="center"/>
    </xf>
    <xf numFmtId="0" fontId="7" fillId="0" borderId="0" xfId="11" applyFont="1" applyAlignment="1">
      <alignment horizontal="left" vertical="center"/>
    </xf>
    <xf numFmtId="0" fontId="7" fillId="0" borderId="10" xfId="11" applyFont="1" applyBorder="1" applyAlignment="1">
      <alignment horizontal="left" vertical="center"/>
    </xf>
    <xf numFmtId="0" fontId="7" fillId="0" borderId="44" xfId="11" applyFont="1" applyBorder="1" applyAlignment="1">
      <alignment horizontal="left" vertical="center"/>
    </xf>
    <xf numFmtId="0" fontId="23" fillId="0" borderId="46" xfId="11" applyFont="1" applyBorder="1" applyAlignment="1">
      <alignment horizontal="left" vertical="center"/>
    </xf>
    <xf numFmtId="0" fontId="7" fillId="0" borderId="47" xfId="11" applyFont="1" applyBorder="1" applyAlignment="1">
      <alignment horizontal="left" vertical="center"/>
    </xf>
    <xf numFmtId="0" fontId="23" fillId="0" borderId="22" xfId="11" applyFont="1" applyBorder="1" applyAlignment="1">
      <alignment horizontal="left" vertical="center"/>
    </xf>
    <xf numFmtId="0" fontId="7" fillId="0" borderId="6" xfId="11" applyFont="1" applyBorder="1" applyAlignment="1">
      <alignment horizontal="left" vertical="center"/>
    </xf>
    <xf numFmtId="0" fontId="23" fillId="0" borderId="48" xfId="11" applyFont="1" applyBorder="1" applyAlignment="1">
      <alignment horizontal="left" vertical="center"/>
    </xf>
    <xf numFmtId="0" fontId="7" fillId="0" borderId="49" xfId="11" applyFont="1" applyBorder="1" applyAlignment="1">
      <alignment horizontal="left" vertical="center"/>
    </xf>
    <xf numFmtId="0" fontId="23" fillId="0" borderId="50" xfId="11" applyFont="1" applyBorder="1">
      <alignment vertical="center"/>
    </xf>
    <xf numFmtId="0" fontId="7" fillId="0" borderId="51" xfId="11" applyFont="1" applyBorder="1">
      <alignment vertical="center"/>
    </xf>
    <xf numFmtId="38" fontId="7" fillId="0" borderId="51" xfId="6" applyFont="1" applyBorder="1">
      <alignment vertical="center"/>
    </xf>
    <xf numFmtId="0" fontId="7" fillId="0" borderId="51" xfId="14" applyFont="1" applyBorder="1">
      <alignment vertical="center"/>
    </xf>
    <xf numFmtId="0" fontId="37" fillId="0" borderId="51" xfId="11" applyFont="1" applyBorder="1">
      <alignment vertical="center"/>
    </xf>
    <xf numFmtId="0" fontId="5" fillId="0" borderId="0" xfId="11">
      <alignment vertical="center"/>
    </xf>
    <xf numFmtId="0" fontId="42" fillId="0" borderId="0" xfId="11" applyFont="1">
      <alignment vertical="center"/>
    </xf>
    <xf numFmtId="0" fontId="5" fillId="0" borderId="0" xfId="11" applyAlignment="1"/>
    <xf numFmtId="0" fontId="10" fillId="0" borderId="0" xfId="11" applyFont="1" applyAlignment="1"/>
    <xf numFmtId="0" fontId="5" fillId="0" borderId="0" xfId="11" applyAlignment="1">
      <alignment horizontal="right"/>
    </xf>
    <xf numFmtId="38" fontId="7" fillId="6" borderId="0" xfId="6" applyFont="1" applyFill="1">
      <alignment vertical="center"/>
    </xf>
    <xf numFmtId="38" fontId="47" fillId="0" borderId="0" xfId="6" applyFont="1">
      <alignment vertical="center"/>
    </xf>
    <xf numFmtId="0" fontId="48" fillId="0" borderId="0" xfId="11" applyFont="1">
      <alignment vertical="center"/>
    </xf>
    <xf numFmtId="0" fontId="37" fillId="0" borderId="0" xfId="17" applyFont="1">
      <alignment vertical="center"/>
    </xf>
    <xf numFmtId="0" fontId="5" fillId="0" borderId="0" xfId="17">
      <alignment vertical="center"/>
    </xf>
    <xf numFmtId="0" fontId="7" fillId="0" borderId="0" xfId="15"/>
    <xf numFmtId="0" fontId="7" fillId="0" borderId="0" xfId="17" applyFont="1" applyAlignment="1">
      <alignment horizontal="right" vertical="center"/>
    </xf>
    <xf numFmtId="0" fontId="7" fillId="0" borderId="0" xfId="17" applyFont="1" applyAlignment="1">
      <alignment horizontal="left" vertical="center"/>
    </xf>
    <xf numFmtId="0" fontId="10" fillId="0" borderId="0" xfId="17" applyFont="1">
      <alignment vertical="center"/>
    </xf>
    <xf numFmtId="0" fontId="7" fillId="0" borderId="0" xfId="17" applyFont="1">
      <alignment vertical="center"/>
    </xf>
    <xf numFmtId="0" fontId="51" fillId="0" borderId="0" xfId="17" applyFont="1">
      <alignment vertical="center"/>
    </xf>
    <xf numFmtId="0" fontId="9" fillId="0" borderId="0" xfId="17" applyFont="1" applyAlignment="1">
      <alignment horizontal="left" vertical="center"/>
    </xf>
    <xf numFmtId="0" fontId="37" fillId="0" borderId="0" xfId="17" applyFont="1" applyAlignment="1">
      <alignment horizontal="left" vertical="center"/>
    </xf>
    <xf numFmtId="0" fontId="5" fillId="0" borderId="0" xfId="11" applyAlignment="1">
      <alignment horizontal="distributed" vertical="center"/>
    </xf>
    <xf numFmtId="0" fontId="15" fillId="0" borderId="0" xfId="17" applyFont="1">
      <alignment vertical="center"/>
    </xf>
    <xf numFmtId="0" fontId="52" fillId="0" borderId="0" xfId="17" applyFont="1">
      <alignment vertical="center"/>
    </xf>
    <xf numFmtId="0" fontId="37" fillId="0" borderId="0" xfId="17" applyFont="1" applyAlignment="1">
      <alignment horizontal="right" vertical="center"/>
    </xf>
    <xf numFmtId="0" fontId="39" fillId="0" borderId="0" xfId="11" applyFont="1" applyAlignment="1"/>
    <xf numFmtId="0" fontId="5" fillId="6" borderId="14" xfId="11" applyFill="1" applyBorder="1">
      <alignment vertical="center"/>
    </xf>
    <xf numFmtId="0" fontId="5" fillId="6" borderId="0" xfId="11" applyFill="1">
      <alignment vertical="center"/>
    </xf>
    <xf numFmtId="38" fontId="5" fillId="6" borderId="0" xfId="6" applyFill="1">
      <alignment vertical="center"/>
    </xf>
    <xf numFmtId="0" fontId="5" fillId="6" borderId="0" xfId="14" applyFill="1">
      <alignment vertical="center"/>
    </xf>
    <xf numFmtId="38" fontId="5" fillId="6" borderId="14" xfId="6" applyFill="1" applyBorder="1">
      <alignment vertical="center"/>
    </xf>
    <xf numFmtId="38" fontId="28" fillId="6" borderId="0" xfId="6" applyFont="1" applyFill="1">
      <alignment vertical="center"/>
    </xf>
    <xf numFmtId="38" fontId="54" fillId="6" borderId="0" xfId="6" applyFont="1" applyFill="1">
      <alignment vertical="center"/>
    </xf>
    <xf numFmtId="0" fontId="54" fillId="6" borderId="0" xfId="11" applyFont="1" applyFill="1">
      <alignment vertical="center"/>
    </xf>
    <xf numFmtId="38" fontId="55" fillId="6" borderId="0" xfId="6" applyFont="1" applyFill="1">
      <alignment vertical="center"/>
    </xf>
    <xf numFmtId="0" fontId="55" fillId="6" borderId="0" xfId="11" applyFont="1" applyFill="1">
      <alignment vertical="center"/>
    </xf>
    <xf numFmtId="38" fontId="56" fillId="6" borderId="0" xfId="6" applyFont="1" applyFill="1">
      <alignment vertical="center"/>
    </xf>
    <xf numFmtId="0" fontId="56" fillId="6" borderId="0" xfId="11" applyFont="1" applyFill="1">
      <alignment vertical="center"/>
    </xf>
    <xf numFmtId="0" fontId="40" fillId="0" borderId="0" xfId="11" applyFont="1" applyAlignment="1">
      <alignment horizontal="right" vertical="center"/>
    </xf>
    <xf numFmtId="0" fontId="37" fillId="6" borderId="0" xfId="11" applyFont="1" applyFill="1">
      <alignment vertical="center"/>
    </xf>
    <xf numFmtId="38" fontId="23" fillId="6" borderId="0" xfId="6" applyFont="1" applyFill="1">
      <alignment vertical="center"/>
    </xf>
    <xf numFmtId="38" fontId="7" fillId="0" borderId="9" xfId="6" applyFont="1" applyBorder="1">
      <alignment vertical="center"/>
    </xf>
    <xf numFmtId="38" fontId="7" fillId="6" borderId="10" xfId="6" applyFont="1" applyFill="1" applyBorder="1">
      <alignment vertical="center"/>
    </xf>
    <xf numFmtId="0" fontId="37" fillId="6" borderId="10" xfId="11" applyFont="1" applyFill="1" applyBorder="1">
      <alignment vertical="center"/>
    </xf>
    <xf numFmtId="38" fontId="23" fillId="0" borderId="50" xfId="6" applyFont="1" applyBorder="1">
      <alignment vertical="center"/>
    </xf>
    <xf numFmtId="0" fontId="48" fillId="0" borderId="51" xfId="11" applyFont="1" applyBorder="1">
      <alignment vertical="center"/>
    </xf>
    <xf numFmtId="38" fontId="7" fillId="0" borderId="44" xfId="6" applyFont="1" applyBorder="1">
      <alignment vertical="center"/>
    </xf>
    <xf numFmtId="38" fontId="47" fillId="0" borderId="44" xfId="6" applyFont="1" applyBorder="1">
      <alignment vertical="center"/>
    </xf>
    <xf numFmtId="0" fontId="48" fillId="0" borderId="44" xfId="11" applyFont="1" applyBorder="1">
      <alignment vertical="center"/>
    </xf>
    <xf numFmtId="0" fontId="5" fillId="0" borderId="0" xfId="11" applyAlignment="1">
      <alignment horizontal="left" vertical="center" shrinkToFit="1"/>
    </xf>
    <xf numFmtId="0" fontId="10" fillId="0" borderId="0" xfId="11" applyFont="1" applyAlignment="1">
      <alignment horizontal="center"/>
    </xf>
    <xf numFmtId="0" fontId="7" fillId="0" borderId="0" xfId="11" applyFont="1" applyAlignment="1">
      <alignment horizontal="right"/>
    </xf>
    <xf numFmtId="0" fontId="8" fillId="0" borderId="0" xfId="11" applyFont="1" applyAlignment="1">
      <alignment horizontal="right"/>
    </xf>
    <xf numFmtId="0" fontId="37" fillId="6" borderId="44" xfId="11" applyFont="1" applyFill="1" applyBorder="1">
      <alignment vertical="center"/>
    </xf>
    <xf numFmtId="0" fontId="37" fillId="6" borderId="52" xfId="11" applyFont="1" applyFill="1" applyBorder="1">
      <alignment vertical="center"/>
    </xf>
    <xf numFmtId="0" fontId="60" fillId="6" borderId="53" xfId="11" applyFont="1" applyFill="1" applyBorder="1" applyAlignment="1">
      <alignment horizontal="center" vertical="center" wrapText="1"/>
    </xf>
    <xf numFmtId="0" fontId="60" fillId="6" borderId="54" xfId="11" applyFont="1" applyFill="1" applyBorder="1" applyAlignment="1">
      <alignment horizontal="center" vertical="center" wrapText="1"/>
    </xf>
    <xf numFmtId="38" fontId="61" fillId="0" borderId="46" xfId="6" applyFont="1" applyBorder="1">
      <alignment vertical="center"/>
    </xf>
    <xf numFmtId="38" fontId="59" fillId="0" borderId="47" xfId="6" applyFont="1" applyBorder="1">
      <alignment vertical="center"/>
    </xf>
    <xf numFmtId="38" fontId="62" fillId="0" borderId="47" xfId="6" applyFont="1" applyBorder="1">
      <alignment vertical="center"/>
    </xf>
    <xf numFmtId="0" fontId="62" fillId="0" borderId="47" xfId="11" applyFont="1" applyBorder="1">
      <alignment vertical="center"/>
    </xf>
    <xf numFmtId="178" fontId="37" fillId="0" borderId="55" xfId="11" applyNumberFormat="1" applyFont="1" applyBorder="1" applyAlignment="1">
      <alignment vertical="center" shrinkToFit="1"/>
    </xf>
    <xf numFmtId="178" fontId="37" fillId="0" borderId="56" xfId="11" applyNumberFormat="1" applyFont="1" applyBorder="1" applyAlignment="1">
      <alignment vertical="center" shrinkToFit="1"/>
    </xf>
    <xf numFmtId="38" fontId="59" fillId="0" borderId="14" xfId="6" applyFont="1" applyBorder="1">
      <alignment vertical="center"/>
    </xf>
    <xf numFmtId="38" fontId="59" fillId="0" borderId="0" xfId="6" applyFont="1">
      <alignment vertical="center"/>
    </xf>
    <xf numFmtId="38" fontId="62" fillId="0" borderId="0" xfId="6" applyFont="1">
      <alignment vertical="center"/>
    </xf>
    <xf numFmtId="0" fontId="62" fillId="0" borderId="0" xfId="11" applyFont="1">
      <alignment vertical="center"/>
    </xf>
    <xf numFmtId="178" fontId="37" fillId="0" borderId="57" xfId="11" applyNumberFormat="1" applyFont="1" applyBorder="1" applyAlignment="1">
      <alignment horizontal="right" vertical="center" shrinkToFit="1"/>
    </xf>
    <xf numFmtId="178" fontId="37" fillId="0" borderId="58" xfId="11" applyNumberFormat="1" applyFont="1" applyBorder="1" applyAlignment="1">
      <alignment horizontal="right" vertical="center" shrinkToFit="1"/>
    </xf>
    <xf numFmtId="0" fontId="59" fillId="0" borderId="14" xfId="11" applyFont="1" applyBorder="1">
      <alignment vertical="center"/>
    </xf>
    <xf numFmtId="0" fontId="59" fillId="0" borderId="0" xfId="11" applyFont="1">
      <alignment vertical="center"/>
    </xf>
    <xf numFmtId="0" fontId="59" fillId="0" borderId="14" xfId="19" applyFont="1" applyBorder="1" applyAlignment="1">
      <alignment horizontal="left" vertical="center"/>
    </xf>
    <xf numFmtId="0" fontId="59" fillId="0" borderId="0" xfId="19" applyFont="1" applyAlignment="1">
      <alignment horizontal="left" vertical="center"/>
    </xf>
    <xf numFmtId="38" fontId="59" fillId="0" borderId="22" xfId="6" applyFont="1" applyBorder="1">
      <alignment vertical="center"/>
    </xf>
    <xf numFmtId="0" fontId="59" fillId="0" borderId="6" xfId="19" applyFont="1" applyBorder="1">
      <alignment vertical="center"/>
    </xf>
    <xf numFmtId="0" fontId="59" fillId="0" borderId="6" xfId="11" applyFont="1" applyBorder="1">
      <alignment vertical="center"/>
    </xf>
    <xf numFmtId="178" fontId="37" fillId="0" borderId="59" xfId="11" applyNumberFormat="1" applyFont="1" applyBorder="1" applyAlignment="1">
      <alignment horizontal="right" vertical="center" shrinkToFit="1"/>
    </xf>
    <xf numFmtId="178" fontId="37" fillId="0" borderId="60" xfId="11" applyNumberFormat="1" applyFont="1" applyBorder="1" applyAlignment="1">
      <alignment horizontal="right" vertical="center" shrinkToFit="1"/>
    </xf>
    <xf numFmtId="38" fontId="59" fillId="0" borderId="9" xfId="6" applyFont="1" applyBorder="1">
      <alignment vertical="center"/>
    </xf>
    <xf numFmtId="0" fontId="61" fillId="0" borderId="10" xfId="19" applyFont="1" applyBorder="1">
      <alignment vertical="center"/>
    </xf>
    <xf numFmtId="0" fontId="59" fillId="0" borderId="10" xfId="19" applyFont="1" applyBorder="1">
      <alignment vertical="center"/>
    </xf>
    <xf numFmtId="0" fontId="59" fillId="0" borderId="10" xfId="19" applyFont="1" applyBorder="1" applyAlignment="1">
      <alignment horizontal="left" vertical="center"/>
    </xf>
    <xf numFmtId="0" fontId="59" fillId="0" borderId="10" xfId="11" applyFont="1" applyBorder="1">
      <alignment vertical="center"/>
    </xf>
    <xf numFmtId="178" fontId="37" fillId="0" borderId="61" xfId="11" applyNumberFormat="1" applyFont="1" applyBorder="1" applyAlignment="1">
      <alignment horizontal="right" vertical="center" shrinkToFit="1"/>
    </xf>
    <xf numFmtId="178" fontId="37" fillId="0" borderId="62" xfId="11" applyNumberFormat="1" applyFont="1" applyBorder="1" applyAlignment="1">
      <alignment horizontal="right" vertical="center" shrinkToFit="1"/>
    </xf>
    <xf numFmtId="0" fontId="59" fillId="0" borderId="0" xfId="19" applyFont="1">
      <alignment vertical="center"/>
    </xf>
    <xf numFmtId="178" fontId="37" fillId="0" borderId="2" xfId="11" applyNumberFormat="1" applyFont="1" applyBorder="1" applyAlignment="1">
      <alignment horizontal="right" vertical="center" shrinkToFit="1"/>
    </xf>
    <xf numFmtId="0" fontId="59" fillId="0" borderId="0" xfId="14" applyFont="1">
      <alignment vertical="center"/>
    </xf>
    <xf numFmtId="0" fontId="62" fillId="0" borderId="0" xfId="19" applyFont="1" applyAlignment="1">
      <alignment horizontal="left" vertical="center"/>
    </xf>
    <xf numFmtId="178" fontId="37" fillId="0" borderId="63" xfId="11" applyNumberFormat="1" applyFont="1" applyBorder="1" applyAlignment="1">
      <alignment horizontal="right" vertical="center" shrinkToFit="1"/>
    </xf>
    <xf numFmtId="0" fontId="62" fillId="0" borderId="0" xfId="19" applyFont="1">
      <alignment vertical="center"/>
    </xf>
    <xf numFmtId="0" fontId="62" fillId="0" borderId="6" xfId="19" applyFont="1" applyBorder="1">
      <alignment vertical="center"/>
    </xf>
    <xf numFmtId="0" fontId="62" fillId="0" borderId="6" xfId="19" applyFont="1" applyBorder="1" applyAlignment="1">
      <alignment horizontal="left" vertical="center"/>
    </xf>
    <xf numFmtId="0" fontId="62" fillId="0" borderId="6" xfId="11" applyFont="1" applyBorder="1">
      <alignment vertical="center"/>
    </xf>
    <xf numFmtId="178" fontId="37" fillId="0" borderId="4" xfId="11" applyNumberFormat="1" applyFont="1" applyBorder="1" applyAlignment="1">
      <alignment vertical="center" shrinkToFit="1"/>
    </xf>
    <xf numFmtId="178" fontId="7" fillId="6" borderId="60" xfId="6" applyNumberFormat="1" applyFont="1" applyFill="1" applyBorder="1" applyAlignment="1">
      <alignment vertical="center" shrinkToFit="1"/>
    </xf>
    <xf numFmtId="38" fontId="59" fillId="0" borderId="48" xfId="6" applyFont="1" applyBorder="1">
      <alignment vertical="center"/>
    </xf>
    <xf numFmtId="0" fontId="61" fillId="0" borderId="49" xfId="19" applyFont="1" applyBorder="1">
      <alignment vertical="center"/>
    </xf>
    <xf numFmtId="0" fontId="62" fillId="0" borderId="49" xfId="19" applyFont="1" applyBorder="1">
      <alignment vertical="center"/>
    </xf>
    <xf numFmtId="0" fontId="62" fillId="0" borderId="49" xfId="19" applyFont="1" applyBorder="1" applyAlignment="1">
      <alignment horizontal="left" vertical="center"/>
    </xf>
    <xf numFmtId="0" fontId="63" fillId="0" borderId="49" xfId="19" applyFont="1" applyBorder="1" applyAlignment="1">
      <alignment horizontal="left" vertical="center"/>
    </xf>
    <xf numFmtId="0" fontId="62" fillId="0" borderId="49" xfId="11" applyFont="1" applyBorder="1">
      <alignment vertical="center"/>
    </xf>
    <xf numFmtId="178" fontId="37" fillId="0" borderId="53" xfId="11" applyNumberFormat="1" applyFont="1" applyBorder="1" applyAlignment="1">
      <alignment vertical="center" shrinkToFit="1"/>
    </xf>
    <xf numFmtId="178" fontId="7" fillId="6" borderId="64" xfId="6" applyNumberFormat="1" applyFont="1" applyFill="1" applyBorder="1" applyAlignment="1">
      <alignment vertical="center" shrinkToFit="1"/>
    </xf>
    <xf numFmtId="38" fontId="61" fillId="0" borderId="65" xfId="6" applyFont="1" applyBorder="1">
      <alignment vertical="center"/>
    </xf>
    <xf numFmtId="0" fontId="59" fillId="0" borderId="66" xfId="19" applyFont="1" applyBorder="1">
      <alignment vertical="center"/>
    </xf>
    <xf numFmtId="0" fontId="62" fillId="0" borderId="66" xfId="19" applyFont="1" applyBorder="1">
      <alignment vertical="center"/>
    </xf>
    <xf numFmtId="0" fontId="62" fillId="0" borderId="66" xfId="19" applyFont="1" applyBorder="1" applyAlignment="1">
      <alignment horizontal="left" vertical="center"/>
    </xf>
    <xf numFmtId="0" fontId="62" fillId="0" borderId="66" xfId="11" applyFont="1" applyBorder="1">
      <alignment vertical="center"/>
    </xf>
    <xf numFmtId="178" fontId="37" fillId="0" borderId="67" xfId="11" applyNumberFormat="1" applyFont="1" applyBorder="1" applyAlignment="1">
      <alignment vertical="center" shrinkToFit="1"/>
    </xf>
    <xf numFmtId="178" fontId="7" fillId="6" borderId="68" xfId="6" applyNumberFormat="1" applyFont="1" applyFill="1" applyBorder="1" applyAlignment="1">
      <alignment vertical="center" shrinkToFit="1"/>
    </xf>
    <xf numFmtId="0" fontId="64" fillId="0" borderId="44" xfId="11" applyFont="1" applyBorder="1" applyAlignment="1">
      <alignment vertical="top" wrapText="1"/>
    </xf>
    <xf numFmtId="0" fontId="64" fillId="0" borderId="44" xfId="11" applyFont="1" applyBorder="1" applyAlignment="1">
      <alignment vertical="top"/>
    </xf>
    <xf numFmtId="0" fontId="64" fillId="0" borderId="0" xfId="11" applyFont="1" applyAlignment="1">
      <alignment vertical="top"/>
    </xf>
    <xf numFmtId="0" fontId="65" fillId="0" borderId="0" xfId="11" applyFont="1" applyAlignment="1">
      <alignment horizontal="center" vertical="center"/>
    </xf>
    <xf numFmtId="0" fontId="66" fillId="0" borderId="0" xfId="11" applyFont="1" applyAlignment="1">
      <alignment horizontal="center" vertical="center"/>
    </xf>
    <xf numFmtId="0" fontId="7" fillId="0" borderId="0" xfId="11" applyFont="1" applyAlignment="1">
      <alignment horizontal="center" vertical="center"/>
    </xf>
    <xf numFmtId="0" fontId="18" fillId="0" borderId="0" xfId="11" applyFont="1" applyAlignment="1">
      <alignment horizontal="right" vertical="center"/>
    </xf>
    <xf numFmtId="0" fontId="7" fillId="0" borderId="1" xfId="11" applyFont="1" applyBorder="1" applyAlignment="1">
      <alignment horizontal="center" vertical="center" wrapText="1"/>
    </xf>
    <xf numFmtId="0" fontId="7" fillId="0" borderId="1" xfId="11" applyFont="1" applyBorder="1" applyAlignment="1">
      <alignment horizontal="center" vertical="center"/>
    </xf>
    <xf numFmtId="0" fontId="67" fillId="0" borderId="0" xfId="11" applyFont="1">
      <alignment vertical="center"/>
    </xf>
    <xf numFmtId="0" fontId="66" fillId="0" borderId="0" xfId="11" applyFont="1">
      <alignment vertical="center"/>
    </xf>
    <xf numFmtId="0" fontId="9" fillId="0" borderId="0" xfId="11" applyFont="1">
      <alignment vertical="center"/>
    </xf>
    <xf numFmtId="0" fontId="7" fillId="0" borderId="1" xfId="11" applyFont="1" applyBorder="1">
      <alignment vertical="center"/>
    </xf>
    <xf numFmtId="0" fontId="68" fillId="0" borderId="0" xfId="11" applyFont="1" applyAlignment="1">
      <alignment horizontal="left" vertical="center"/>
    </xf>
    <xf numFmtId="0" fontId="68" fillId="0" borderId="0" xfId="11" applyFont="1" applyAlignment="1">
      <alignment horizontal="right" vertical="center"/>
    </xf>
    <xf numFmtId="0" fontId="7" fillId="0" borderId="15" xfId="11" applyFont="1" applyBorder="1">
      <alignment vertical="center"/>
    </xf>
    <xf numFmtId="0" fontId="7" fillId="0" borderId="4" xfId="11" applyFont="1" applyBorder="1">
      <alignment vertical="center"/>
    </xf>
    <xf numFmtId="0" fontId="44" fillId="0" borderId="1" xfId="11" applyFont="1" applyBorder="1" applyAlignment="1">
      <alignment horizontal="left" vertical="center"/>
    </xf>
    <xf numFmtId="0" fontId="44" fillId="0" borderId="69" xfId="11" applyFont="1" applyBorder="1">
      <alignment vertical="center"/>
    </xf>
    <xf numFmtId="0" fontId="7" fillId="0" borderId="69" xfId="11" applyFont="1" applyBorder="1">
      <alignment vertical="center"/>
    </xf>
    <xf numFmtId="0" fontId="44" fillId="0" borderId="1" xfId="11" applyFont="1" applyBorder="1">
      <alignment vertical="center"/>
    </xf>
    <xf numFmtId="0" fontId="44" fillId="0" borderId="15" xfId="11" applyFont="1" applyBorder="1" applyAlignment="1">
      <alignment horizontal="center" vertical="center"/>
    </xf>
    <xf numFmtId="0" fontId="44" fillId="0" borderId="3" xfId="11" applyFont="1" applyBorder="1" applyAlignment="1">
      <alignment horizontal="left" vertical="center"/>
    </xf>
    <xf numFmtId="0" fontId="7" fillId="0" borderId="3" xfId="11" applyFont="1" applyBorder="1">
      <alignment vertical="center"/>
    </xf>
    <xf numFmtId="0" fontId="18" fillId="0" borderId="6" xfId="11" applyFont="1" applyBorder="1" applyAlignment="1">
      <alignment horizontal="left" vertical="center"/>
    </xf>
    <xf numFmtId="0" fontId="18" fillId="0" borderId="6" xfId="11" applyFont="1" applyBorder="1" applyAlignment="1">
      <alignment horizontal="right" vertical="center"/>
    </xf>
    <xf numFmtId="0" fontId="8" fillId="0" borderId="1" xfId="11" applyFont="1" applyBorder="1" applyAlignment="1">
      <alignment horizontal="center" vertical="center" wrapText="1"/>
    </xf>
    <xf numFmtId="0" fontId="44" fillId="0" borderId="4" xfId="11" applyFont="1" applyBorder="1" applyAlignment="1">
      <alignment horizontal="left" vertical="center" wrapText="1"/>
    </xf>
    <xf numFmtId="0" fontId="44" fillId="0" borderId="1" xfId="11" applyFont="1" applyBorder="1" applyAlignment="1">
      <alignment horizontal="center" vertical="center" wrapText="1"/>
    </xf>
    <xf numFmtId="0" fontId="44" fillId="0" borderId="1" xfId="11" applyFont="1" applyBorder="1" applyAlignment="1">
      <alignment horizontal="center" vertical="center"/>
    </xf>
    <xf numFmtId="0" fontId="68" fillId="0" borderId="3" xfId="11" applyFont="1" applyBorder="1">
      <alignment vertical="center"/>
    </xf>
    <xf numFmtId="0" fontId="17" fillId="0" borderId="3" xfId="11" applyFont="1" applyBorder="1" applyAlignment="1">
      <alignment horizontal="left" vertical="center"/>
    </xf>
    <xf numFmtId="0" fontId="17" fillId="0" borderId="0" xfId="11" applyFont="1" applyAlignment="1">
      <alignment horizontal="left" vertical="center"/>
    </xf>
    <xf numFmtId="0" fontId="69" fillId="0" borderId="0" xfId="11" applyFont="1" applyAlignment="1">
      <alignment horizontal="right" vertical="center"/>
    </xf>
    <xf numFmtId="0" fontId="19" fillId="0" borderId="0" xfId="11" applyFont="1">
      <alignment vertical="center"/>
    </xf>
    <xf numFmtId="0" fontId="70" fillId="0" borderId="1" xfId="11" applyFont="1" applyBorder="1" applyAlignment="1">
      <alignment horizontal="center" vertical="center"/>
    </xf>
    <xf numFmtId="0" fontId="70" fillId="0" borderId="1" xfId="11" applyFont="1" applyBorder="1" applyAlignment="1">
      <alignment horizontal="left" vertical="center" wrapText="1"/>
    </xf>
    <xf numFmtId="0" fontId="70" fillId="0" borderId="5" xfId="11" applyFont="1" applyBorder="1" applyAlignment="1">
      <alignment horizontal="left" vertical="center" wrapText="1"/>
    </xf>
    <xf numFmtId="0" fontId="70" fillId="0" borderId="5" xfId="11" applyFont="1" applyBorder="1" applyAlignment="1">
      <alignment horizontal="center" vertical="center" wrapText="1"/>
    </xf>
    <xf numFmtId="0" fontId="70" fillId="0" borderId="1" xfId="11" applyFont="1" applyBorder="1" applyAlignment="1">
      <alignment horizontal="left" vertical="center"/>
    </xf>
    <xf numFmtId="0" fontId="70" fillId="0" borderId="5" xfId="11" applyFont="1" applyBorder="1" applyAlignment="1">
      <alignment horizontal="left" vertical="center"/>
    </xf>
    <xf numFmtId="0" fontId="70" fillId="0" borderId="6" xfId="11" applyFont="1" applyBorder="1" applyAlignment="1">
      <alignment horizontal="center" vertical="center"/>
    </xf>
    <xf numFmtId="0" fontId="70" fillId="0" borderId="61" xfId="11" applyFont="1" applyBorder="1" applyAlignment="1">
      <alignment horizontal="center" vertical="center"/>
    </xf>
    <xf numFmtId="0" fontId="69" fillId="0" borderId="0" xfId="11" applyFont="1" applyAlignment="1">
      <alignment horizontal="left"/>
    </xf>
    <xf numFmtId="0" fontId="8" fillId="0" borderId="1" xfId="18" applyFont="1" applyBorder="1" applyAlignment="1">
      <alignment horizontal="center" vertical="center"/>
    </xf>
    <xf numFmtId="0" fontId="8" fillId="0" borderId="1" xfId="18" applyFont="1" applyBorder="1" applyAlignment="1">
      <alignment horizontal="centerContinuous" vertical="center" wrapText="1"/>
    </xf>
    <xf numFmtId="0" fontId="8" fillId="0" borderId="12" xfId="18" applyFont="1" applyBorder="1" applyAlignment="1">
      <alignment vertical="center"/>
    </xf>
    <xf numFmtId="0" fontId="8" fillId="0" borderId="11" xfId="18" applyFont="1" applyBorder="1" applyAlignment="1">
      <alignment vertical="center"/>
    </xf>
    <xf numFmtId="0" fontId="8" fillId="0" borderId="11" xfId="18" applyFont="1" applyBorder="1" applyAlignment="1">
      <alignment horizontal="center" vertical="center"/>
    </xf>
    <xf numFmtId="0" fontId="5" fillId="6" borderId="0" xfId="11" applyFill="1" applyAlignment="1">
      <alignment horizontal="center" vertical="center"/>
    </xf>
    <xf numFmtId="0" fontId="18" fillId="6" borderId="11" xfId="11" applyFont="1" applyFill="1" applyBorder="1" applyAlignment="1">
      <alignment horizontal="center" vertical="center" wrapText="1"/>
    </xf>
    <xf numFmtId="0" fontId="18" fillId="6" borderId="1" xfId="11" applyFont="1" applyFill="1" applyBorder="1" applyAlignment="1">
      <alignment horizontal="center" vertical="center" wrapText="1"/>
    </xf>
    <xf numFmtId="0" fontId="5" fillId="6" borderId="1" xfId="11" applyFill="1" applyBorder="1">
      <alignment vertical="center"/>
    </xf>
    <xf numFmtId="178" fontId="77" fillId="6" borderId="1" xfId="6" applyNumberFormat="1" applyFont="1" applyFill="1" applyBorder="1">
      <alignment vertical="center"/>
    </xf>
    <xf numFmtId="178" fontId="77" fillId="6" borderId="11" xfId="6" applyNumberFormat="1" applyFont="1" applyFill="1" applyBorder="1" applyAlignment="1">
      <alignment horizontal="right" vertical="center"/>
    </xf>
    <xf numFmtId="178" fontId="77" fillId="6" borderId="1" xfId="6" applyNumberFormat="1" applyFont="1" applyFill="1" applyBorder="1" applyAlignment="1">
      <alignment horizontal="right" vertical="center"/>
    </xf>
    <xf numFmtId="38" fontId="5" fillId="6" borderId="0" xfId="11" applyNumberFormat="1" applyFill="1">
      <alignment vertical="center"/>
    </xf>
    <xf numFmtId="179" fontId="5" fillId="6" borderId="0" xfId="11" applyNumberFormat="1" applyFill="1">
      <alignment vertical="center"/>
    </xf>
    <xf numFmtId="178" fontId="17" fillId="6" borderId="11" xfId="6" applyNumberFormat="1" applyFont="1" applyFill="1" applyBorder="1" applyAlignment="1">
      <alignment horizontal="right" vertical="center"/>
    </xf>
    <xf numFmtId="178" fontId="17" fillId="6" borderId="1" xfId="6" applyNumberFormat="1" applyFont="1" applyFill="1" applyBorder="1" applyAlignment="1">
      <alignment horizontal="right" vertical="center"/>
    </xf>
    <xf numFmtId="0" fontId="5" fillId="6" borderId="4" xfId="11" applyFill="1" applyBorder="1" applyAlignment="1">
      <alignment horizontal="center" vertical="center"/>
    </xf>
    <xf numFmtId="178" fontId="17" fillId="6" borderId="4" xfId="6" applyNumberFormat="1" applyFont="1" applyFill="1" applyBorder="1">
      <alignment vertical="center"/>
    </xf>
    <xf numFmtId="38" fontId="77" fillId="6" borderId="0" xfId="6" applyFont="1" applyFill="1">
      <alignment vertical="center"/>
    </xf>
    <xf numFmtId="38" fontId="18" fillId="6" borderId="0" xfId="6" applyFont="1" applyFill="1">
      <alignment vertical="center"/>
    </xf>
    <xf numFmtId="0" fontId="19" fillId="6" borderId="0" xfId="11" applyFont="1" applyFill="1">
      <alignment vertical="center"/>
    </xf>
    <xf numFmtId="0" fontId="41" fillId="0" borderId="0" xfId="11" applyFont="1" applyAlignment="1">
      <alignment horizontal="right" vertical="center"/>
    </xf>
    <xf numFmtId="0" fontId="38" fillId="0" borderId="0" xfId="11" applyFont="1" applyAlignment="1">
      <alignment horizontal="right" vertical="center"/>
    </xf>
    <xf numFmtId="0" fontId="44" fillId="0" borderId="4" xfId="11" applyFont="1" applyBorder="1" applyAlignment="1">
      <alignment horizontal="center" vertical="center" wrapText="1"/>
    </xf>
    <xf numFmtId="178" fontId="37" fillId="0" borderId="0" xfId="11" applyNumberFormat="1" applyFont="1">
      <alignment vertical="center"/>
    </xf>
    <xf numFmtId="178" fontId="37" fillId="0" borderId="0" xfId="11" applyNumberFormat="1" applyFont="1" applyAlignment="1">
      <alignment vertical="center" shrinkToFit="1"/>
    </xf>
    <xf numFmtId="178" fontId="10" fillId="0" borderId="0" xfId="11" applyNumberFormat="1" applyFont="1" applyAlignment="1"/>
    <xf numFmtId="178" fontId="5" fillId="0" borderId="0" xfId="11" applyNumberFormat="1">
      <alignment vertical="center"/>
    </xf>
    <xf numFmtId="178" fontId="37" fillId="0" borderId="70" xfId="11" applyNumberFormat="1" applyFont="1" applyBorder="1">
      <alignment vertical="center"/>
    </xf>
    <xf numFmtId="178" fontId="37" fillId="0" borderId="71" xfId="11" applyNumberFormat="1" applyFont="1" applyBorder="1">
      <alignment vertical="center"/>
    </xf>
    <xf numFmtId="178" fontId="44" fillId="0" borderId="71" xfId="6" applyNumberFormat="1" applyFont="1" applyBorder="1">
      <alignment vertical="center"/>
    </xf>
    <xf numFmtId="178" fontId="44" fillId="0" borderId="71" xfId="11" applyNumberFormat="1" applyFont="1" applyBorder="1">
      <alignment vertical="center"/>
    </xf>
    <xf numFmtId="178" fontId="37" fillId="0" borderId="14" xfId="11" applyNumberFormat="1" applyFont="1" applyBorder="1">
      <alignment vertical="center"/>
    </xf>
    <xf numFmtId="178" fontId="44" fillId="0" borderId="0" xfId="6" applyNumberFormat="1" applyFont="1">
      <alignment vertical="center"/>
    </xf>
    <xf numFmtId="178" fontId="44" fillId="0" borderId="0" xfId="11" applyNumberFormat="1" applyFont="1">
      <alignment vertical="center"/>
    </xf>
    <xf numFmtId="178" fontId="7" fillId="6" borderId="0" xfId="6" applyNumberFormat="1" applyFont="1" applyFill="1">
      <alignment vertical="center"/>
    </xf>
    <xf numFmtId="178" fontId="45" fillId="0" borderId="0" xfId="11" applyNumberFormat="1" applyFont="1">
      <alignment vertical="center"/>
    </xf>
    <xf numFmtId="178" fontId="44" fillId="6" borderId="0" xfId="6" applyNumberFormat="1" applyFont="1" applyFill="1">
      <alignment vertical="center"/>
    </xf>
    <xf numFmtId="178" fontId="44" fillId="6" borderId="0" xfId="11" applyNumberFormat="1" applyFont="1" applyFill="1">
      <alignment vertical="center"/>
    </xf>
    <xf numFmtId="178" fontId="45" fillId="6" borderId="0" xfId="6" applyNumberFormat="1" applyFont="1" applyFill="1">
      <alignment vertical="center"/>
    </xf>
    <xf numFmtId="178" fontId="45" fillId="0" borderId="0" xfId="6" applyNumberFormat="1" applyFont="1">
      <alignment vertical="center"/>
    </xf>
    <xf numFmtId="178" fontId="46" fillId="0" borderId="0" xfId="11" applyNumberFormat="1" applyFont="1">
      <alignment vertical="center"/>
    </xf>
    <xf numFmtId="178" fontId="7" fillId="6" borderId="14" xfId="11" applyNumberFormat="1" applyFont="1" applyFill="1" applyBorder="1">
      <alignment vertical="center"/>
    </xf>
    <xf numFmtId="178" fontId="7" fillId="6" borderId="0" xfId="11" applyNumberFormat="1" applyFont="1" applyFill="1">
      <alignment vertical="center"/>
    </xf>
    <xf numFmtId="178" fontId="37" fillId="0" borderId="9" xfId="11" applyNumberFormat="1" applyFont="1" applyBorder="1">
      <alignment vertical="center"/>
    </xf>
    <xf numFmtId="178" fontId="44" fillId="0" borderId="10" xfId="11" applyNumberFormat="1" applyFont="1" applyBorder="1">
      <alignment vertical="center"/>
    </xf>
    <xf numFmtId="178" fontId="44" fillId="0" borderId="10" xfId="6" applyNumberFormat="1" applyFont="1" applyBorder="1">
      <alignment vertical="center"/>
    </xf>
    <xf numFmtId="178" fontId="46" fillId="0" borderId="10" xfId="11" applyNumberFormat="1" applyFont="1" applyBorder="1">
      <alignment vertical="center"/>
    </xf>
    <xf numFmtId="178" fontId="37" fillId="0" borderId="10" xfId="11" applyNumberFormat="1" applyFont="1" applyBorder="1" applyAlignment="1">
      <alignment horizontal="center" vertical="center"/>
    </xf>
    <xf numFmtId="178" fontId="37" fillId="0" borderId="0" xfId="11" applyNumberFormat="1" applyFont="1" applyAlignment="1">
      <alignment horizontal="center" vertical="center"/>
    </xf>
    <xf numFmtId="178" fontId="47" fillId="0" borderId="0" xfId="6" applyNumberFormat="1" applyFont="1">
      <alignment vertical="center"/>
    </xf>
    <xf numFmtId="178" fontId="48" fillId="0" borderId="0" xfId="11" applyNumberFormat="1" applyFont="1">
      <alignment vertical="center"/>
    </xf>
    <xf numFmtId="178" fontId="48" fillId="0" borderId="20" xfId="11" applyNumberFormat="1" applyFont="1" applyBorder="1">
      <alignment vertical="center"/>
    </xf>
    <xf numFmtId="178" fontId="44" fillId="0" borderId="0" xfId="19" applyNumberFormat="1" applyFont="1" applyAlignment="1">
      <alignment horizontal="left" vertical="center"/>
    </xf>
    <xf numFmtId="178" fontId="37" fillId="0" borderId="22" xfId="11" applyNumberFormat="1" applyFont="1" applyBorder="1">
      <alignment vertical="center"/>
    </xf>
    <xf numFmtId="178" fontId="44" fillId="0" borderId="0" xfId="19" applyNumberFormat="1" applyFont="1">
      <alignment vertical="center"/>
    </xf>
    <xf numFmtId="178" fontId="45" fillId="0" borderId="10" xfId="11" applyNumberFormat="1" applyFont="1" applyBorder="1">
      <alignment vertical="center"/>
    </xf>
    <xf numFmtId="178" fontId="44" fillId="0" borderId="10" xfId="19" applyNumberFormat="1" applyFont="1" applyBorder="1">
      <alignment vertical="center"/>
    </xf>
    <xf numFmtId="178" fontId="44" fillId="0" borderId="10" xfId="19" applyNumberFormat="1" applyFont="1" applyBorder="1" applyAlignment="1">
      <alignment horizontal="left" vertical="center"/>
    </xf>
    <xf numFmtId="178" fontId="37" fillId="0" borderId="10" xfId="11" applyNumberFormat="1" applyFont="1" applyBorder="1">
      <alignment vertical="center"/>
    </xf>
    <xf numFmtId="178" fontId="37" fillId="0" borderId="11" xfId="11" applyNumberFormat="1" applyFont="1" applyBorder="1">
      <alignment vertical="center"/>
    </xf>
    <xf numFmtId="178" fontId="37" fillId="0" borderId="20" xfId="11" applyNumberFormat="1" applyFont="1" applyBorder="1">
      <alignment vertical="center"/>
    </xf>
    <xf numFmtId="178" fontId="44" fillId="0" borderId="0" xfId="14" applyNumberFormat="1" applyFont="1">
      <alignment vertical="center"/>
    </xf>
    <xf numFmtId="178" fontId="46" fillId="0" borderId="0" xfId="19" applyNumberFormat="1" applyFont="1" applyAlignment="1">
      <alignment horizontal="left" vertical="center"/>
    </xf>
    <xf numFmtId="178" fontId="46" fillId="0" borderId="0" xfId="19" applyNumberFormat="1" applyFont="1">
      <alignment vertical="center"/>
    </xf>
    <xf numFmtId="178" fontId="37" fillId="0" borderId="20" xfId="11" applyNumberFormat="1" applyFont="1" applyBorder="1" applyAlignment="1">
      <alignment horizontal="center" vertical="center"/>
    </xf>
    <xf numFmtId="178" fontId="44" fillId="0" borderId="6" xfId="11" applyNumberFormat="1" applyFont="1" applyBorder="1">
      <alignment vertical="center"/>
    </xf>
    <xf numFmtId="178" fontId="44" fillId="0" borderId="6" xfId="19" applyNumberFormat="1" applyFont="1" applyBorder="1">
      <alignment vertical="center"/>
    </xf>
    <xf numFmtId="178" fontId="46" fillId="0" borderId="6" xfId="19" applyNumberFormat="1" applyFont="1" applyBorder="1">
      <alignment vertical="center"/>
    </xf>
    <xf numFmtId="178" fontId="46" fillId="0" borderId="6" xfId="19" applyNumberFormat="1" applyFont="1" applyBorder="1" applyAlignment="1">
      <alignment horizontal="left" vertical="center"/>
    </xf>
    <xf numFmtId="178" fontId="46" fillId="0" borderId="6" xfId="11" applyNumberFormat="1" applyFont="1" applyBorder="1">
      <alignment vertical="center"/>
    </xf>
    <xf numFmtId="178" fontId="37" fillId="0" borderId="6" xfId="11" applyNumberFormat="1" applyFont="1" applyBorder="1">
      <alignment vertical="center"/>
    </xf>
    <xf numFmtId="178" fontId="37" fillId="0" borderId="7" xfId="11" applyNumberFormat="1" applyFont="1" applyBorder="1">
      <alignment vertical="center"/>
    </xf>
    <xf numFmtId="178" fontId="44" fillId="0" borderId="72" xfId="11" applyNumberFormat="1" applyFont="1" applyBorder="1">
      <alignment vertical="center"/>
    </xf>
    <xf numFmtId="178" fontId="44" fillId="0" borderId="3" xfId="11" applyNumberFormat="1" applyFont="1" applyBorder="1">
      <alignment vertical="center"/>
    </xf>
    <xf numFmtId="178" fontId="45" fillId="0" borderId="3" xfId="11" applyNumberFormat="1" applyFont="1" applyBorder="1">
      <alignment vertical="center"/>
    </xf>
    <xf numFmtId="178" fontId="44" fillId="0" borderId="3" xfId="19" applyNumberFormat="1" applyFont="1" applyBorder="1">
      <alignment vertical="center"/>
    </xf>
    <xf numFmtId="178" fontId="46" fillId="0" borderId="3" xfId="19" applyNumberFormat="1" applyFont="1" applyBorder="1">
      <alignment vertical="center"/>
    </xf>
    <xf numFmtId="178" fontId="46" fillId="0" borderId="3" xfId="19" applyNumberFormat="1" applyFont="1" applyBorder="1" applyAlignment="1">
      <alignment horizontal="left" vertical="center"/>
    </xf>
    <xf numFmtId="178" fontId="49" fillId="0" borderId="3" xfId="19" applyNumberFormat="1" applyFont="1" applyBorder="1" applyAlignment="1">
      <alignment horizontal="left" vertical="center"/>
    </xf>
    <xf numFmtId="178" fontId="46" fillId="0" borderId="3" xfId="11" applyNumberFormat="1" applyFont="1" applyBorder="1">
      <alignment vertical="center"/>
    </xf>
    <xf numFmtId="178" fontId="37" fillId="0" borderId="3" xfId="11" applyNumberFormat="1" applyFont="1" applyBorder="1">
      <alignment vertical="center"/>
    </xf>
    <xf numFmtId="178" fontId="37" fillId="0" borderId="17" xfId="11" applyNumberFormat="1" applyFont="1" applyBorder="1">
      <alignment vertical="center"/>
    </xf>
    <xf numFmtId="178" fontId="44" fillId="0" borderId="48" xfId="11" applyNumberFormat="1" applyFont="1" applyBorder="1">
      <alignment vertical="center"/>
    </xf>
    <xf numFmtId="178" fontId="37" fillId="0" borderId="49" xfId="11" applyNumberFormat="1" applyFont="1" applyBorder="1">
      <alignment vertical="center"/>
    </xf>
    <xf numFmtId="178" fontId="45" fillId="0" borderId="49" xfId="11" applyNumberFormat="1" applyFont="1" applyBorder="1">
      <alignment vertical="center"/>
    </xf>
    <xf numFmtId="178" fontId="44" fillId="0" borderId="49" xfId="19" applyNumberFormat="1" applyFont="1" applyBorder="1">
      <alignment vertical="center"/>
    </xf>
    <xf numFmtId="178" fontId="46" fillId="0" borderId="49" xfId="19" applyNumberFormat="1" applyFont="1" applyBorder="1">
      <alignment vertical="center"/>
    </xf>
    <xf numFmtId="178" fontId="46" fillId="0" borderId="49" xfId="19" applyNumberFormat="1" applyFont="1" applyBorder="1" applyAlignment="1">
      <alignment horizontal="left" vertical="center"/>
    </xf>
    <xf numFmtId="178" fontId="49" fillId="0" borderId="49" xfId="19" applyNumberFormat="1" applyFont="1" applyBorder="1" applyAlignment="1">
      <alignment horizontal="left" vertical="center"/>
    </xf>
    <xf numFmtId="178" fontId="46" fillId="0" borderId="49" xfId="11" applyNumberFormat="1" applyFont="1" applyBorder="1">
      <alignment vertical="center"/>
    </xf>
    <xf numFmtId="178" fontId="44" fillId="0" borderId="65" xfId="11" applyNumberFormat="1" applyFont="1" applyBorder="1">
      <alignment vertical="center"/>
    </xf>
    <xf numFmtId="178" fontId="44" fillId="0" borderId="66" xfId="11" applyNumberFormat="1" applyFont="1" applyBorder="1">
      <alignment vertical="center"/>
    </xf>
    <xf numFmtId="178" fontId="45" fillId="0" borderId="51" xfId="11" applyNumberFormat="1" applyFont="1" applyBorder="1">
      <alignment vertical="center"/>
    </xf>
    <xf numFmtId="178" fontId="37" fillId="0" borderId="51" xfId="11" applyNumberFormat="1" applyFont="1" applyBorder="1">
      <alignment vertical="center"/>
    </xf>
    <xf numFmtId="178" fontId="37" fillId="0" borderId="0" xfId="4" applyNumberFormat="1" applyFont="1">
      <alignment vertical="center"/>
    </xf>
    <xf numFmtId="38" fontId="5" fillId="0" borderId="0" xfId="4" applyFont="1">
      <alignment vertical="center"/>
    </xf>
    <xf numFmtId="38" fontId="69" fillId="0" borderId="0" xfId="4" applyFont="1" applyAlignment="1">
      <alignment horizontal="right"/>
    </xf>
    <xf numFmtId="38" fontId="8" fillId="0" borderId="1" xfId="4" applyFont="1" applyBorder="1" applyAlignment="1">
      <alignment horizontal="center" vertical="center" wrapText="1"/>
    </xf>
    <xf numFmtId="38" fontId="8" fillId="0" borderId="1" xfId="4" applyFont="1" applyBorder="1">
      <alignment vertical="center"/>
    </xf>
    <xf numFmtId="0" fontId="39" fillId="0" borderId="0" xfId="11" applyFont="1">
      <alignment vertical="center"/>
    </xf>
    <xf numFmtId="10" fontId="77" fillId="0" borderId="0" xfId="1" applyNumberFormat="1" applyFont="1">
      <alignment vertical="center"/>
    </xf>
    <xf numFmtId="0" fontId="52" fillId="0" borderId="0" xfId="11" applyFont="1">
      <alignment vertical="center"/>
    </xf>
    <xf numFmtId="178" fontId="37" fillId="0" borderId="21" xfId="11" applyNumberFormat="1" applyFont="1" applyBorder="1">
      <alignment vertical="center"/>
    </xf>
    <xf numFmtId="178" fontId="37" fillId="0" borderId="1" xfId="11" applyNumberFormat="1" applyFont="1" applyBorder="1" applyAlignment="1">
      <alignment vertical="center" shrinkToFit="1"/>
    </xf>
    <xf numFmtId="178" fontId="37" fillId="0" borderId="1" xfId="4" applyNumberFormat="1" applyFont="1" applyBorder="1" applyAlignment="1">
      <alignment vertical="center" shrinkToFit="1"/>
    </xf>
    <xf numFmtId="178" fontId="37" fillId="0" borderId="4" xfId="4" applyNumberFormat="1" applyFont="1" applyBorder="1" applyAlignment="1">
      <alignment vertical="center" shrinkToFit="1"/>
    </xf>
    <xf numFmtId="178" fontId="60" fillId="0" borderId="53" xfId="11" applyNumberFormat="1" applyFont="1" applyBorder="1" applyAlignment="1">
      <alignment horizontal="center" vertical="center" wrapText="1"/>
    </xf>
    <xf numFmtId="178" fontId="60" fillId="0" borderId="49" xfId="11" applyNumberFormat="1" applyFont="1" applyBorder="1" applyAlignment="1">
      <alignment horizontal="center" vertical="center" wrapText="1"/>
    </xf>
    <xf numFmtId="178" fontId="60" fillId="0" borderId="73" xfId="11" applyNumberFormat="1" applyFont="1" applyBorder="1" applyAlignment="1">
      <alignment horizontal="center" vertical="center" wrapText="1"/>
    </xf>
    <xf numFmtId="178" fontId="60" fillId="0" borderId="54" xfId="11" applyNumberFormat="1" applyFont="1" applyBorder="1" applyAlignment="1">
      <alignment horizontal="center" vertical="center" wrapText="1"/>
    </xf>
    <xf numFmtId="178" fontId="37" fillId="0" borderId="74" xfId="11" applyNumberFormat="1" applyFont="1" applyBorder="1">
      <alignment vertical="center"/>
    </xf>
    <xf numFmtId="178" fontId="37" fillId="0" borderId="75" xfId="4" applyNumberFormat="1" applyFont="1" applyBorder="1" applyAlignment="1">
      <alignment vertical="center" shrinkToFit="1"/>
    </xf>
    <xf numFmtId="178" fontId="37" fillId="0" borderId="75" xfId="11" applyNumberFormat="1" applyFont="1" applyBorder="1" applyAlignment="1">
      <alignment vertical="center" shrinkToFit="1"/>
    </xf>
    <xf numFmtId="178" fontId="37" fillId="0" borderId="15" xfId="4" applyNumberFormat="1" applyFont="1" applyBorder="1" applyAlignment="1">
      <alignment vertical="center" shrinkToFit="1"/>
    </xf>
    <xf numFmtId="178" fontId="37" fillId="0" borderId="15" xfId="11" applyNumberFormat="1" applyFont="1" applyBorder="1" applyAlignment="1">
      <alignment vertical="center" shrinkToFit="1"/>
    </xf>
    <xf numFmtId="178" fontId="37" fillId="0" borderId="76" xfId="11" applyNumberFormat="1" applyFont="1" applyBorder="1">
      <alignment vertical="center"/>
    </xf>
    <xf numFmtId="178" fontId="37" fillId="0" borderId="67" xfId="4" applyNumberFormat="1" applyFont="1" applyBorder="1" applyAlignment="1">
      <alignment vertical="center" shrinkToFit="1"/>
    </xf>
    <xf numFmtId="0" fontId="41" fillId="0" borderId="0" xfId="11" applyFont="1">
      <alignment vertical="center"/>
    </xf>
    <xf numFmtId="0" fontId="57" fillId="0" borderId="0" xfId="11" applyFont="1">
      <alignment vertical="center"/>
    </xf>
    <xf numFmtId="0" fontId="38" fillId="0" borderId="0" xfId="11" applyFont="1">
      <alignment vertical="center"/>
    </xf>
    <xf numFmtId="0" fontId="25" fillId="0" borderId="1" xfId="0" applyFont="1" applyBorder="1" applyAlignment="1">
      <alignment horizontal="center" vertical="center"/>
    </xf>
    <xf numFmtId="38" fontId="37" fillId="0" borderId="0" xfId="11" applyNumberFormat="1" applyFont="1">
      <alignment vertical="center"/>
    </xf>
    <xf numFmtId="178" fontId="39" fillId="0" borderId="0" xfId="11" applyNumberFormat="1" applyFont="1" applyAlignment="1"/>
    <xf numFmtId="178" fontId="7" fillId="0" borderId="0" xfId="11" applyNumberFormat="1" applyFont="1">
      <alignment vertical="center"/>
    </xf>
    <xf numFmtId="178" fontId="5" fillId="0" borderId="0" xfId="11" applyNumberFormat="1" applyAlignment="1">
      <alignment horizontal="right" vertical="center"/>
    </xf>
    <xf numFmtId="178" fontId="5" fillId="6" borderId="0" xfId="11" applyNumberFormat="1" applyFill="1">
      <alignment vertical="center"/>
    </xf>
    <xf numFmtId="178" fontId="5" fillId="6" borderId="0" xfId="6" applyNumberFormat="1" applyFill="1">
      <alignment vertical="center"/>
    </xf>
    <xf numFmtId="178" fontId="77" fillId="0" borderId="0" xfId="6" applyNumberFormat="1" applyFont="1">
      <alignment vertical="center"/>
    </xf>
    <xf numFmtId="178" fontId="28" fillId="6" borderId="0" xfId="6" applyNumberFormat="1" applyFont="1" applyFill="1">
      <alignment vertical="center"/>
    </xf>
    <xf numFmtId="178" fontId="28" fillId="6" borderId="0" xfId="11" applyNumberFormat="1" applyFont="1" applyFill="1">
      <alignment vertical="center"/>
    </xf>
    <xf numFmtId="178" fontId="28" fillId="0" borderId="0" xfId="6" applyNumberFormat="1" applyFont="1">
      <alignment vertical="center"/>
    </xf>
    <xf numFmtId="178" fontId="5" fillId="6" borderId="0" xfId="6" applyNumberFormat="1" applyFill="1" applyAlignment="1">
      <alignment horizontal="center" vertical="center"/>
    </xf>
    <xf numFmtId="178" fontId="77" fillId="6" borderId="19" xfId="6" applyNumberFormat="1" applyFont="1" applyFill="1" applyBorder="1" applyAlignment="1">
      <alignment horizontal="right" vertical="center"/>
    </xf>
    <xf numFmtId="178" fontId="77" fillId="6" borderId="21" xfId="6" applyNumberFormat="1" applyFont="1" applyFill="1" applyBorder="1" applyAlignment="1">
      <alignment horizontal="right" vertical="center"/>
    </xf>
    <xf numFmtId="178" fontId="55" fillId="6" borderId="0" xfId="6" applyNumberFormat="1" applyFont="1" applyFill="1">
      <alignment vertical="center"/>
    </xf>
    <xf numFmtId="178" fontId="55" fillId="6" borderId="0" xfId="11" applyNumberFormat="1" applyFont="1" applyFill="1">
      <alignment vertical="center"/>
    </xf>
    <xf numFmtId="178" fontId="5" fillId="0" borderId="14" xfId="11" applyNumberFormat="1" applyBorder="1">
      <alignment vertical="center"/>
    </xf>
    <xf numFmtId="178" fontId="5" fillId="0" borderId="20" xfId="11" applyNumberFormat="1" applyBorder="1">
      <alignment vertical="center"/>
    </xf>
    <xf numFmtId="178" fontId="37" fillId="0" borderId="0" xfId="6" applyNumberFormat="1" applyFont="1" applyAlignment="1">
      <alignment horizontal="right" vertical="center"/>
    </xf>
    <xf numFmtId="178" fontId="37" fillId="0" borderId="44" xfId="6" applyNumberFormat="1" applyFont="1" applyBorder="1" applyAlignment="1">
      <alignment horizontal="right" vertical="center"/>
    </xf>
    <xf numFmtId="38" fontId="65" fillId="0" borderId="0" xfId="4" applyFont="1" applyAlignment="1">
      <alignment horizontal="center" vertical="center"/>
    </xf>
    <xf numFmtId="38" fontId="66" fillId="0" borderId="0" xfId="4" applyFont="1" applyAlignment="1">
      <alignment horizontal="center" vertical="center"/>
    </xf>
    <xf numFmtId="38" fontId="19" fillId="0" borderId="0" xfId="4" applyFont="1" applyAlignment="1">
      <alignment horizontal="right" vertical="center"/>
    </xf>
    <xf numFmtId="38" fontId="7" fillId="0" borderId="0" xfId="4" applyFont="1">
      <alignment vertical="center"/>
    </xf>
    <xf numFmtId="38" fontId="7" fillId="0" borderId="19" xfId="4" applyFont="1" applyBorder="1">
      <alignment vertical="center"/>
    </xf>
    <xf numFmtId="0" fontId="44" fillId="0" borderId="1" xfId="11" applyFont="1" applyBorder="1" applyAlignment="1">
      <alignment horizontal="left" vertical="center" wrapText="1"/>
    </xf>
    <xf numFmtId="38" fontId="44" fillId="0" borderId="69" xfId="4" applyFont="1" applyBorder="1">
      <alignment vertical="center"/>
    </xf>
    <xf numFmtId="178" fontId="52" fillId="0" borderId="0" xfId="11" applyNumberFormat="1" applyFont="1">
      <alignment vertical="center"/>
    </xf>
    <xf numFmtId="178" fontId="0" fillId="0" borderId="0" xfId="0" applyNumberFormat="1">
      <alignment vertical="center"/>
    </xf>
    <xf numFmtId="178" fontId="5" fillId="0" borderId="74" xfId="11" applyNumberFormat="1" applyBorder="1" applyAlignment="1">
      <alignment horizontal="center" vertical="center"/>
    </xf>
    <xf numFmtId="178" fontId="37" fillId="0" borderId="75" xfId="4" applyNumberFormat="1" applyFont="1" applyBorder="1" applyAlignment="1">
      <alignment horizontal="center" vertical="center"/>
    </xf>
    <xf numFmtId="178" fontId="37" fillId="0" borderId="79" xfId="4" applyNumberFormat="1" applyFont="1" applyBorder="1" applyAlignment="1">
      <alignment horizontal="center" vertical="center"/>
    </xf>
    <xf numFmtId="178" fontId="5" fillId="0" borderId="80" xfId="11" applyNumberFormat="1" applyBorder="1">
      <alignment vertical="center"/>
    </xf>
    <xf numFmtId="178" fontId="37" fillId="0" borderId="81" xfId="4" applyNumberFormat="1" applyFont="1" applyBorder="1">
      <alignment vertical="center"/>
    </xf>
    <xf numFmtId="178" fontId="37" fillId="0" borderId="82" xfId="4" applyNumberFormat="1" applyFont="1" applyBorder="1">
      <alignment vertical="center"/>
    </xf>
    <xf numFmtId="178" fontId="5" fillId="0" borderId="83" xfId="6" applyNumberFormat="1" applyBorder="1">
      <alignment vertical="center"/>
    </xf>
    <xf numFmtId="178" fontId="37" fillId="0" borderId="77" xfId="4" applyNumberFormat="1" applyFont="1" applyBorder="1">
      <alignment vertical="center"/>
    </xf>
    <xf numFmtId="178" fontId="37" fillId="0" borderId="84" xfId="4" applyNumberFormat="1" applyFont="1" applyBorder="1">
      <alignment vertical="center"/>
    </xf>
    <xf numFmtId="178" fontId="5" fillId="0" borderId="83" xfId="11" applyNumberFormat="1" applyBorder="1">
      <alignment vertical="center"/>
    </xf>
    <xf numFmtId="178" fontId="37" fillId="0" borderId="78" xfId="4" applyNumberFormat="1" applyFont="1" applyBorder="1">
      <alignment vertical="center"/>
    </xf>
    <xf numFmtId="178" fontId="37" fillId="0" borderId="85" xfId="4" applyNumberFormat="1" applyFont="1" applyBorder="1">
      <alignment vertical="center"/>
    </xf>
    <xf numFmtId="178" fontId="5" fillId="0" borderId="74" xfId="6" applyNumberFormat="1" applyBorder="1">
      <alignment vertical="center"/>
    </xf>
    <xf numFmtId="178" fontId="37" fillId="0" borderId="75" xfId="4" applyNumberFormat="1" applyFont="1" applyBorder="1">
      <alignment vertical="center"/>
    </xf>
    <xf numFmtId="178" fontId="37" fillId="0" borderId="79" xfId="4" applyNumberFormat="1" applyFont="1" applyBorder="1">
      <alignment vertical="center"/>
    </xf>
    <xf numFmtId="178" fontId="77" fillId="0" borderId="80" xfId="6" applyNumberFormat="1" applyFont="1" applyBorder="1">
      <alignment vertical="center"/>
    </xf>
    <xf numFmtId="178" fontId="77" fillId="0" borderId="83" xfId="6" applyNumberFormat="1" applyFont="1" applyBorder="1">
      <alignment vertical="center"/>
    </xf>
    <xf numFmtId="178" fontId="5" fillId="0" borderId="74" xfId="1" applyNumberFormat="1" applyFont="1" applyBorder="1">
      <alignment vertical="center"/>
    </xf>
    <xf numFmtId="178" fontId="5" fillId="0" borderId="76" xfId="11" applyNumberFormat="1" applyBorder="1">
      <alignment vertical="center"/>
    </xf>
    <xf numFmtId="178" fontId="37" fillId="0" borderId="67" xfId="4" applyNumberFormat="1" applyFont="1" applyBorder="1">
      <alignment vertical="center"/>
    </xf>
    <xf numFmtId="178" fontId="37" fillId="0" borderId="68" xfId="4" applyNumberFormat="1" applyFont="1" applyBorder="1">
      <alignment vertical="center"/>
    </xf>
    <xf numFmtId="178" fontId="37" fillId="0" borderId="80" xfId="11" applyNumberFormat="1" applyFont="1" applyBorder="1">
      <alignment vertical="center"/>
    </xf>
    <xf numFmtId="178" fontId="37" fillId="0" borderId="81" xfId="11" applyNumberFormat="1" applyFont="1" applyBorder="1">
      <alignment vertical="center"/>
    </xf>
    <xf numFmtId="178" fontId="37" fillId="0" borderId="83" xfId="11" applyNumberFormat="1" applyFont="1" applyBorder="1">
      <alignment vertical="center"/>
    </xf>
    <xf numFmtId="178" fontId="37" fillId="0" borderId="77" xfId="11" applyNumberFormat="1" applyFont="1" applyBorder="1">
      <alignment vertical="center"/>
    </xf>
    <xf numFmtId="178" fontId="7" fillId="0" borderId="83" xfId="11" applyNumberFormat="1" applyFont="1" applyBorder="1">
      <alignment vertical="center"/>
    </xf>
    <xf numFmtId="178" fontId="7" fillId="0" borderId="0" xfId="4" applyNumberFormat="1" applyFont="1">
      <alignment vertical="center"/>
    </xf>
    <xf numFmtId="178" fontId="37" fillId="0" borderId="0" xfId="4" applyNumberFormat="1" applyFont="1" applyAlignment="1">
      <alignment horizontal="center" vertical="center"/>
    </xf>
    <xf numFmtId="178" fontId="37" fillId="0" borderId="78" xfId="11" applyNumberFormat="1" applyFont="1" applyBorder="1">
      <alignment vertical="center"/>
    </xf>
    <xf numFmtId="178" fontId="37" fillId="0" borderId="75" xfId="11" applyNumberFormat="1" applyFont="1" applyBorder="1">
      <alignment vertical="center"/>
    </xf>
    <xf numFmtId="178" fontId="51" fillId="0" borderId="0" xfId="11" applyNumberFormat="1" applyFont="1">
      <alignment vertical="center"/>
    </xf>
    <xf numFmtId="178" fontId="5" fillId="0" borderId="86" xfId="11" applyNumberFormat="1" applyBorder="1" applyAlignment="1">
      <alignment horizontal="center" vertical="center"/>
    </xf>
    <xf numFmtId="178" fontId="37" fillId="0" borderId="87" xfId="4" applyNumberFormat="1" applyFont="1" applyBorder="1" applyAlignment="1">
      <alignment horizontal="center" vertical="center"/>
    </xf>
    <xf numFmtId="178" fontId="37" fillId="0" borderId="88" xfId="4" applyNumberFormat="1" applyFont="1" applyBorder="1" applyAlignment="1">
      <alignment horizontal="center" vertical="center"/>
    </xf>
    <xf numFmtId="178" fontId="37" fillId="0" borderId="77" xfId="11" applyNumberFormat="1" applyFont="1" applyBorder="1" applyAlignment="1">
      <alignment horizontal="center" vertical="center"/>
    </xf>
    <xf numFmtId="178" fontId="37" fillId="0" borderId="84" xfId="11" applyNumberFormat="1" applyFont="1" applyBorder="1" applyAlignment="1">
      <alignment horizontal="center" vertical="center"/>
    </xf>
    <xf numFmtId="178" fontId="37" fillId="0" borderId="84" xfId="11" applyNumberFormat="1" applyFont="1" applyBorder="1">
      <alignment vertical="center"/>
    </xf>
    <xf numFmtId="178" fontId="7" fillId="0" borderId="89" xfId="11" applyNumberFormat="1" applyFont="1" applyBorder="1">
      <alignment vertical="center"/>
    </xf>
    <xf numFmtId="178" fontId="37" fillId="0" borderId="90" xfId="4" applyNumberFormat="1" applyFont="1" applyBorder="1">
      <alignment vertical="center"/>
    </xf>
    <xf numFmtId="178" fontId="37" fillId="0" borderId="90" xfId="11" applyNumberFormat="1" applyFont="1" applyBorder="1">
      <alignment vertical="center"/>
    </xf>
    <xf numFmtId="178" fontId="37" fillId="0" borderId="91" xfId="11" applyNumberFormat="1" applyFont="1" applyBorder="1">
      <alignment vertical="center"/>
    </xf>
    <xf numFmtId="178" fontId="37" fillId="0" borderId="86" xfId="11" applyNumberFormat="1" applyFont="1" applyBorder="1">
      <alignment vertical="center"/>
    </xf>
    <xf numFmtId="178" fontId="37" fillId="0" borderId="87" xfId="4" applyNumberFormat="1" applyFont="1" applyBorder="1">
      <alignment vertical="center"/>
    </xf>
    <xf numFmtId="178" fontId="37" fillId="0" borderId="87" xfId="11" applyNumberFormat="1" applyFont="1" applyBorder="1">
      <alignment vertical="center"/>
    </xf>
    <xf numFmtId="178" fontId="37" fillId="0" borderId="88" xfId="11" applyNumberFormat="1" applyFont="1" applyBorder="1">
      <alignment vertical="center"/>
    </xf>
    <xf numFmtId="0" fontId="5" fillId="0" borderId="0" xfId="13"/>
    <xf numFmtId="0" fontId="41" fillId="0" borderId="0" xfId="13" applyFont="1"/>
    <xf numFmtId="0" fontId="5" fillId="0" borderId="1" xfId="13" applyBorder="1" applyAlignment="1">
      <alignment horizontal="center"/>
    </xf>
    <xf numFmtId="0" fontId="36" fillId="5" borderId="1" xfId="13" applyFont="1" applyFill="1" applyBorder="1" applyAlignment="1">
      <alignment vertical="center"/>
    </xf>
    <xf numFmtId="0" fontId="5" fillId="0" borderId="0" xfId="13" applyAlignment="1">
      <alignment vertical="center"/>
    </xf>
    <xf numFmtId="0" fontId="5" fillId="0" borderId="1" xfId="13" applyBorder="1" applyAlignment="1">
      <alignment vertical="center"/>
    </xf>
    <xf numFmtId="0" fontId="36" fillId="5" borderId="1" xfId="13" applyFont="1" applyFill="1" applyBorder="1" applyAlignment="1">
      <alignment vertical="center" wrapText="1"/>
    </xf>
    <xf numFmtId="0" fontId="5" fillId="0" borderId="1" xfId="13" applyBorder="1" applyAlignment="1">
      <alignment vertical="center" wrapText="1"/>
    </xf>
    <xf numFmtId="0" fontId="5" fillId="0" borderId="1" xfId="13" applyBorder="1"/>
    <xf numFmtId="0" fontId="52" fillId="0" borderId="0" xfId="13" applyFont="1" applyAlignment="1">
      <alignment vertical="center"/>
    </xf>
    <xf numFmtId="0" fontId="10" fillId="0" borderId="0" xfId="13" applyFont="1" applyAlignment="1">
      <alignment vertical="center"/>
    </xf>
    <xf numFmtId="0" fontId="5" fillId="0" borderId="12" xfId="13" applyBorder="1" applyAlignment="1">
      <alignment vertical="center"/>
    </xf>
    <xf numFmtId="38" fontId="77" fillId="0" borderId="12" xfId="7" applyFont="1" applyBorder="1">
      <alignment vertical="center"/>
    </xf>
    <xf numFmtId="38" fontId="77" fillId="0" borderId="1" xfId="7" applyFont="1" applyBorder="1">
      <alignment vertical="center"/>
    </xf>
    <xf numFmtId="10" fontId="5" fillId="0" borderId="1" xfId="3" applyNumberFormat="1" applyBorder="1" applyAlignment="1">
      <alignment horizontal="center" vertical="center"/>
    </xf>
    <xf numFmtId="10" fontId="77" fillId="0" borderId="1" xfId="3" applyNumberFormat="1" applyFont="1" applyBorder="1">
      <alignment vertical="center"/>
    </xf>
    <xf numFmtId="0" fontId="5" fillId="0" borderId="4" xfId="13" applyBorder="1" applyAlignment="1">
      <alignment vertical="center"/>
    </xf>
    <xf numFmtId="38" fontId="77" fillId="0" borderId="7" xfId="7" applyFont="1" applyBorder="1">
      <alignment vertical="center"/>
    </xf>
    <xf numFmtId="10" fontId="77" fillId="0" borderId="4" xfId="3" applyNumberFormat="1" applyFont="1" applyBorder="1">
      <alignment vertical="center"/>
    </xf>
    <xf numFmtId="14" fontId="5" fillId="0" borderId="0" xfId="13" applyNumberFormat="1"/>
    <xf numFmtId="0" fontId="72" fillId="0" borderId="0" xfId="13" applyFont="1"/>
    <xf numFmtId="38" fontId="77" fillId="0" borderId="0" xfId="7" applyFont="1" applyAlignment="1"/>
    <xf numFmtId="0" fontId="5" fillId="0" borderId="0" xfId="13" applyAlignment="1">
      <alignment horizontal="center" vertical="center"/>
    </xf>
    <xf numFmtId="0" fontId="36" fillId="11" borderId="1" xfId="13" applyFont="1" applyFill="1" applyBorder="1" applyAlignment="1">
      <alignment horizontal="center" vertical="center" wrapText="1"/>
    </xf>
    <xf numFmtId="0" fontId="5" fillId="0" borderId="1" xfId="13" applyBorder="1" applyAlignment="1">
      <alignment horizontal="center" vertical="center"/>
    </xf>
    <xf numFmtId="0" fontId="36" fillId="11" borderId="1" xfId="13" applyFont="1" applyFill="1" applyBorder="1" applyAlignment="1">
      <alignment horizontal="center" vertical="center"/>
    </xf>
    <xf numFmtId="0" fontId="36" fillId="5" borderId="1" xfId="13" applyFont="1" applyFill="1" applyBorder="1" applyAlignment="1">
      <alignment horizontal="center" vertical="center"/>
    </xf>
    <xf numFmtId="0" fontId="36" fillId="5" borderId="1" xfId="13" applyFont="1" applyFill="1" applyBorder="1" applyAlignment="1">
      <alignment horizontal="center" vertical="center" wrapText="1"/>
    </xf>
    <xf numFmtId="14" fontId="5" fillId="0" borderId="1" xfId="13" applyNumberFormat="1" applyBorder="1"/>
    <xf numFmtId="14" fontId="5" fillId="4" borderId="1" xfId="13" applyNumberFormat="1" applyFill="1" applyBorder="1"/>
    <xf numFmtId="0" fontId="5" fillId="4" borderId="1" xfId="13" applyFill="1" applyBorder="1"/>
    <xf numFmtId="38" fontId="77" fillId="0" borderId="1" xfId="7" applyFont="1" applyBorder="1" applyAlignment="1"/>
    <xf numFmtId="38" fontId="77" fillId="4" borderId="1" xfId="7" applyFont="1" applyFill="1" applyBorder="1" applyAlignment="1"/>
    <xf numFmtId="38" fontId="5" fillId="4" borderId="1" xfId="13" applyNumberFormat="1" applyFill="1" applyBorder="1"/>
    <xf numFmtId="9" fontId="77" fillId="0" borderId="0" xfId="3" applyFont="1" applyAlignment="1"/>
    <xf numFmtId="180" fontId="5" fillId="0" borderId="0" xfId="13" applyNumberFormat="1"/>
    <xf numFmtId="180" fontId="36" fillId="5" borderId="1" xfId="13" applyNumberFormat="1" applyFont="1" applyFill="1" applyBorder="1" applyAlignment="1">
      <alignment horizontal="center" vertical="center" wrapText="1"/>
    </xf>
    <xf numFmtId="9" fontId="77" fillId="0" borderId="1" xfId="3" applyFont="1" applyBorder="1" applyAlignment="1"/>
    <xf numFmtId="38" fontId="5" fillId="4" borderId="1" xfId="7" applyFont="1" applyFill="1" applyBorder="1">
      <alignment vertical="center"/>
    </xf>
    <xf numFmtId="180" fontId="5" fillId="0" borderId="1" xfId="13" applyNumberFormat="1" applyBorder="1"/>
    <xf numFmtId="0" fontId="73" fillId="0" borderId="0" xfId="13" applyFont="1" applyAlignment="1">
      <alignment horizontal="left" vertical="center"/>
    </xf>
    <xf numFmtId="0" fontId="5" fillId="0" borderId="92" xfId="13" applyBorder="1" applyAlignment="1">
      <alignment horizontal="center" vertical="top" wrapText="1"/>
    </xf>
    <xf numFmtId="0" fontId="5" fillId="0" borderId="93" xfId="13" applyBorder="1" applyAlignment="1">
      <alignment horizontal="center" vertical="top" wrapText="1"/>
    </xf>
    <xf numFmtId="0" fontId="5" fillId="0" borderId="94" xfId="13" applyBorder="1" applyAlignment="1">
      <alignment horizontal="center" vertical="top" wrapText="1"/>
    </xf>
    <xf numFmtId="0" fontId="5" fillId="0" borderId="94" xfId="13" applyBorder="1" applyAlignment="1">
      <alignment horizontal="center" wrapText="1"/>
    </xf>
    <xf numFmtId="0" fontId="5" fillId="0" borderId="92" xfId="13" applyBorder="1" applyAlignment="1">
      <alignment horizontal="center" wrapText="1"/>
    </xf>
    <xf numFmtId="0" fontId="5" fillId="0" borderId="93" xfId="13" applyBorder="1" applyAlignment="1">
      <alignment horizontal="center" wrapText="1"/>
    </xf>
    <xf numFmtId="0" fontId="67" fillId="0" borderId="0" xfId="0" applyFont="1">
      <alignment vertical="center"/>
    </xf>
    <xf numFmtId="0" fontId="66" fillId="0" borderId="0" xfId="0" applyFont="1" applyAlignment="1">
      <alignment horizontal="center" vertical="center"/>
    </xf>
    <xf numFmtId="38" fontId="66" fillId="0" borderId="0" xfId="4" applyFont="1">
      <alignment vertical="center"/>
    </xf>
    <xf numFmtId="0" fontId="67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38" fontId="66" fillId="0" borderId="1" xfId="4" applyFont="1" applyBorder="1" applyAlignment="1">
      <alignment horizontal="center" vertical="center"/>
    </xf>
    <xf numFmtId="0" fontId="67" fillId="0" borderId="1" xfId="0" applyFont="1" applyBorder="1">
      <alignment vertical="center"/>
    </xf>
    <xf numFmtId="38" fontId="66" fillId="0" borderId="1" xfId="4" applyFont="1" applyBorder="1">
      <alignment vertical="center"/>
    </xf>
    <xf numFmtId="181" fontId="66" fillId="0" borderId="1" xfId="0" applyNumberFormat="1" applyFont="1" applyBorder="1" applyAlignment="1">
      <alignment horizontal="center" vertical="center"/>
    </xf>
    <xf numFmtId="0" fontId="67" fillId="0" borderId="95" xfId="0" applyFont="1" applyBorder="1">
      <alignment vertical="center"/>
    </xf>
    <xf numFmtId="181" fontId="66" fillId="0" borderId="95" xfId="0" applyNumberFormat="1" applyFont="1" applyBorder="1" applyAlignment="1">
      <alignment horizontal="center" vertical="center"/>
    </xf>
    <xf numFmtId="38" fontId="66" fillId="0" borderId="95" xfId="4" applyFont="1" applyBorder="1">
      <alignment vertical="center"/>
    </xf>
    <xf numFmtId="0" fontId="18" fillId="0" borderId="95" xfId="0" applyFont="1" applyBorder="1">
      <alignment vertical="center"/>
    </xf>
    <xf numFmtId="0" fontId="67" fillId="0" borderId="4" xfId="0" applyFont="1" applyBorder="1">
      <alignment vertical="center"/>
    </xf>
    <xf numFmtId="181" fontId="66" fillId="0" borderId="4" xfId="0" applyNumberFormat="1" applyFont="1" applyBorder="1" applyAlignment="1">
      <alignment horizontal="center" vertical="center"/>
    </xf>
    <xf numFmtId="38" fontId="66" fillId="0" borderId="4" xfId="4" applyFont="1" applyBorder="1">
      <alignment vertical="center"/>
    </xf>
    <xf numFmtId="0" fontId="19" fillId="0" borderId="4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95" xfId="0" applyFont="1" applyBorder="1">
      <alignment vertical="center"/>
    </xf>
    <xf numFmtId="0" fontId="66" fillId="0" borderId="4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8" fontId="77" fillId="8" borderId="96" xfId="4" applyFont="1" applyFill="1" applyBorder="1">
      <alignment vertical="center"/>
    </xf>
    <xf numFmtId="38" fontId="0" fillId="0" borderId="96" xfId="0" applyNumberFormat="1" applyBorder="1">
      <alignment vertical="center"/>
    </xf>
    <xf numFmtId="0" fontId="0" fillId="8" borderId="96" xfId="0" applyFill="1" applyBorder="1">
      <alignment vertical="center"/>
    </xf>
    <xf numFmtId="38" fontId="0" fillId="8" borderId="96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178" fontId="39" fillId="0" borderId="0" xfId="11" applyNumberFormat="1" applyFont="1" applyAlignment="1">
      <alignment horizontal="right" vertical="center"/>
    </xf>
    <xf numFmtId="38" fontId="44" fillId="0" borderId="69" xfId="11" applyNumberFormat="1" applyFont="1" applyBorder="1">
      <alignment vertical="center"/>
    </xf>
    <xf numFmtId="38" fontId="44" fillId="0" borderId="1" xfId="4" applyFont="1" applyBorder="1">
      <alignment vertical="center"/>
    </xf>
    <xf numFmtId="178" fontId="5" fillId="0" borderId="83" xfId="6" applyNumberFormat="1" applyBorder="1" applyAlignment="1">
      <alignment horizontal="left" vertical="center" indent="1"/>
    </xf>
    <xf numFmtId="178" fontId="5" fillId="0" borderId="83" xfId="6" applyNumberFormat="1" applyBorder="1" applyAlignment="1">
      <alignment horizontal="left" vertical="center" indent="2"/>
    </xf>
    <xf numFmtId="178" fontId="5" fillId="0" borderId="83" xfId="6" applyNumberFormat="1" applyBorder="1" applyAlignment="1">
      <alignment horizontal="left" vertical="center" indent="3"/>
    </xf>
    <xf numFmtId="178" fontId="28" fillId="0" borderId="83" xfId="6" applyNumberFormat="1" applyFont="1" applyBorder="1" applyAlignment="1">
      <alignment horizontal="left" vertical="center" indent="1"/>
    </xf>
    <xf numFmtId="178" fontId="28" fillId="0" borderId="83" xfId="6" applyNumberFormat="1" applyFont="1" applyBorder="1" applyAlignment="1">
      <alignment horizontal="left" vertical="center" indent="2"/>
    </xf>
    <xf numFmtId="178" fontId="28" fillId="0" borderId="83" xfId="6" applyNumberFormat="1" applyFont="1" applyBorder="1" applyAlignment="1">
      <alignment horizontal="left" vertical="center" indent="3"/>
    </xf>
    <xf numFmtId="178" fontId="28" fillId="0" borderId="97" xfId="6" applyNumberFormat="1" applyFont="1" applyBorder="1" applyAlignment="1">
      <alignment horizontal="left" vertical="center" indent="1"/>
    </xf>
    <xf numFmtId="178" fontId="77" fillId="0" borderId="83" xfId="6" applyNumberFormat="1" applyFont="1" applyBorder="1" applyAlignment="1">
      <alignment horizontal="left" vertical="center" indent="1"/>
    </xf>
    <xf numFmtId="178" fontId="5" fillId="0" borderId="97" xfId="11" applyNumberFormat="1" applyBorder="1" applyAlignment="1">
      <alignment horizontal="left" vertical="center" indent="1"/>
    </xf>
    <xf numFmtId="178" fontId="37" fillId="0" borderId="83" xfId="11" applyNumberFormat="1" applyFont="1" applyBorder="1" applyAlignment="1">
      <alignment horizontal="left" vertical="center" indent="1"/>
    </xf>
    <xf numFmtId="178" fontId="37" fillId="0" borderId="97" xfId="11" applyNumberFormat="1" applyFont="1" applyBorder="1" applyAlignment="1">
      <alignment horizontal="left" vertical="center" indent="1"/>
    </xf>
    <xf numFmtId="178" fontId="37" fillId="0" borderId="83" xfId="11" applyNumberFormat="1" applyFont="1" applyBorder="1" applyAlignment="1">
      <alignment horizontal="left" vertical="center" indent="2"/>
    </xf>
    <xf numFmtId="178" fontId="7" fillId="0" borderId="83" xfId="11" applyNumberFormat="1" applyFont="1" applyBorder="1" applyAlignment="1">
      <alignment horizontal="left" vertical="center" indent="2"/>
    </xf>
    <xf numFmtId="178" fontId="37" fillId="0" borderId="83" xfId="11" applyNumberFormat="1" applyFont="1" applyBorder="1" applyAlignment="1">
      <alignment horizontal="left" vertical="center" indent="3"/>
    </xf>
    <xf numFmtId="178" fontId="37" fillId="0" borderId="83" xfId="11" applyNumberFormat="1" applyFont="1" applyBorder="1" applyAlignment="1">
      <alignment horizontal="left" vertical="center"/>
    </xf>
    <xf numFmtId="178" fontId="37" fillId="0" borderId="98" xfId="11" applyNumberFormat="1" applyFont="1" applyBorder="1" applyAlignment="1">
      <alignment horizontal="left" vertical="center" indent="1"/>
    </xf>
    <xf numFmtId="178" fontId="37" fillId="0" borderId="99" xfId="11" applyNumberFormat="1" applyFont="1" applyBorder="1" applyAlignment="1">
      <alignment horizontal="left" vertical="center" indent="1"/>
    </xf>
    <xf numFmtId="178" fontId="37" fillId="0" borderId="100" xfId="11" applyNumberFormat="1" applyFont="1" applyBorder="1" applyAlignment="1">
      <alignment horizontal="left" vertical="center" indent="1"/>
    </xf>
    <xf numFmtId="178" fontId="37" fillId="0" borderId="99" xfId="11" applyNumberFormat="1" applyFont="1" applyBorder="1" applyAlignment="1">
      <alignment horizontal="left" vertical="center" indent="2"/>
    </xf>
    <xf numFmtId="178" fontId="37" fillId="0" borderId="100" xfId="11" applyNumberFormat="1" applyFont="1" applyBorder="1" applyAlignment="1">
      <alignment horizontal="left" vertical="center" indent="2"/>
    </xf>
    <xf numFmtId="178" fontId="37" fillId="0" borderId="74" xfId="11" applyNumberFormat="1" applyFont="1" applyBorder="1" applyAlignment="1">
      <alignment horizontal="left" vertical="center" indent="1"/>
    </xf>
    <xf numFmtId="178" fontId="39" fillId="0" borderId="0" xfId="11" applyNumberFormat="1" applyFont="1">
      <alignment vertical="center"/>
    </xf>
    <xf numFmtId="182" fontId="37" fillId="0" borderId="0" xfId="11" applyNumberFormat="1" applyFont="1">
      <alignment vertical="center"/>
    </xf>
    <xf numFmtId="38" fontId="77" fillId="0" borderId="12" xfId="4" applyFont="1" applyBorder="1">
      <alignment vertical="center"/>
    </xf>
    <xf numFmtId="38" fontId="77" fillId="0" borderId="7" xfId="4" applyFont="1" applyBorder="1">
      <alignment vertical="center"/>
    </xf>
    <xf numFmtId="38" fontId="37" fillId="0" borderId="75" xfId="4" applyFont="1" applyBorder="1" applyAlignment="1">
      <alignment vertical="center" shrinkToFit="1"/>
    </xf>
    <xf numFmtId="38" fontId="37" fillId="0" borderId="79" xfId="4" applyFont="1" applyBorder="1" applyAlignment="1">
      <alignment vertical="center" shrinkToFit="1"/>
    </xf>
    <xf numFmtId="38" fontId="37" fillId="0" borderId="4" xfId="4" applyFont="1" applyBorder="1" applyAlignment="1">
      <alignment vertical="center" shrinkToFit="1"/>
    </xf>
    <xf numFmtId="38" fontId="37" fillId="0" borderId="60" xfId="4" applyFont="1" applyBorder="1" applyAlignment="1">
      <alignment vertical="center" shrinkToFit="1"/>
    </xf>
    <xf numFmtId="38" fontId="37" fillId="0" borderId="1" xfId="4" applyFont="1" applyBorder="1" applyAlignment="1">
      <alignment vertical="center" shrinkToFit="1"/>
    </xf>
    <xf numFmtId="38" fontId="37" fillId="0" borderId="62" xfId="4" applyFont="1" applyBorder="1" applyAlignment="1">
      <alignment vertical="center" shrinkToFit="1"/>
    </xf>
    <xf numFmtId="38" fontId="37" fillId="0" borderId="15" xfId="4" applyFont="1" applyBorder="1" applyAlignment="1">
      <alignment vertical="center" shrinkToFit="1"/>
    </xf>
    <xf numFmtId="38" fontId="37" fillId="0" borderId="101" xfId="4" applyFont="1" applyBorder="1" applyAlignment="1">
      <alignment vertical="center" shrinkToFit="1"/>
    </xf>
    <xf numFmtId="38" fontId="37" fillId="0" borderId="67" xfId="4" applyFont="1" applyBorder="1" applyAlignment="1">
      <alignment vertical="center" shrinkToFit="1"/>
    </xf>
    <xf numFmtId="38" fontId="37" fillId="0" borderId="68" xfId="4" applyFont="1" applyBorder="1" applyAlignment="1">
      <alignment vertical="center" shrinkToFit="1"/>
    </xf>
    <xf numFmtId="9" fontId="5" fillId="0" borderId="1" xfId="1" applyFont="1" applyBorder="1" applyAlignment="1"/>
    <xf numFmtId="183" fontId="5" fillId="0" borderId="0" xfId="13" applyNumberFormat="1"/>
    <xf numFmtId="183" fontId="36" fillId="5" borderId="1" xfId="13" applyNumberFormat="1" applyFont="1" applyFill="1" applyBorder="1" applyAlignment="1">
      <alignment horizontal="center" vertical="center" wrapText="1"/>
    </xf>
    <xf numFmtId="183" fontId="77" fillId="0" borderId="1" xfId="7" applyNumberFormat="1" applyFont="1" applyBorder="1" applyAlignment="1"/>
    <xf numFmtId="14" fontId="5" fillId="0" borderId="1" xfId="13" applyNumberFormat="1" applyBorder="1" applyAlignment="1">
      <alignment horizontal="right"/>
    </xf>
    <xf numFmtId="38" fontId="5" fillId="0" borderId="1" xfId="4" applyFont="1" applyBorder="1" applyAlignment="1"/>
    <xf numFmtId="0" fontId="5" fillId="0" borderId="102" xfId="13" applyBorder="1" applyAlignment="1">
      <alignment vertical="center"/>
    </xf>
    <xf numFmtId="38" fontId="77" fillId="0" borderId="102" xfId="4" applyFont="1" applyBorder="1">
      <alignment vertical="center"/>
    </xf>
    <xf numFmtId="38" fontId="77" fillId="0" borderId="102" xfId="7" applyFont="1" applyBorder="1">
      <alignment vertical="center"/>
    </xf>
    <xf numFmtId="38" fontId="77" fillId="0" borderId="95" xfId="7" applyFont="1" applyBorder="1">
      <alignment vertical="center"/>
    </xf>
    <xf numFmtId="10" fontId="77" fillId="0" borderId="95" xfId="3" applyNumberFormat="1" applyFont="1" applyBorder="1">
      <alignment vertical="center"/>
    </xf>
    <xf numFmtId="0" fontId="37" fillId="13" borderId="44" xfId="11" applyFont="1" applyFill="1" applyBorder="1">
      <alignment vertical="center"/>
    </xf>
    <xf numFmtId="0" fontId="37" fillId="13" borderId="52" xfId="11" applyFont="1" applyFill="1" applyBorder="1">
      <alignment vertical="center"/>
    </xf>
    <xf numFmtId="0" fontId="60" fillId="13" borderId="53" xfId="11" applyFont="1" applyFill="1" applyBorder="1" applyAlignment="1">
      <alignment horizontal="center" vertical="center" wrapText="1"/>
    </xf>
    <xf numFmtId="0" fontId="60" fillId="13" borderId="54" xfId="11" applyFont="1" applyFill="1" applyBorder="1" applyAlignment="1">
      <alignment horizontal="center" vertical="center" wrapText="1"/>
    </xf>
    <xf numFmtId="38" fontId="7" fillId="0" borderId="11" xfId="4" applyFont="1" applyBorder="1">
      <alignment vertical="center"/>
    </xf>
    <xf numFmtId="3" fontId="77" fillId="0" borderId="1" xfId="7" applyNumberFormat="1" applyFont="1" applyBorder="1" applyAlignment="1"/>
    <xf numFmtId="0" fontId="5" fillId="0" borderId="16" xfId="13" applyBorder="1" applyAlignment="1">
      <alignment vertical="center"/>
    </xf>
    <xf numFmtId="38" fontId="77" fillId="0" borderId="16" xfId="4" applyFont="1" applyBorder="1">
      <alignment vertical="center"/>
    </xf>
    <xf numFmtId="38" fontId="77" fillId="0" borderId="16" xfId="7" applyFont="1" applyBorder="1">
      <alignment vertical="center"/>
    </xf>
    <xf numFmtId="38" fontId="37" fillId="0" borderId="0" xfId="4" applyFont="1">
      <alignment vertical="center"/>
    </xf>
    <xf numFmtId="38" fontId="37" fillId="0" borderId="0" xfId="4" applyFont="1" applyAlignment="1">
      <alignment horizontal="left" vertical="center"/>
    </xf>
    <xf numFmtId="38" fontId="17" fillId="0" borderId="0" xfId="4" applyFont="1" applyAlignment="1">
      <alignment horizontal="left" vertical="center"/>
    </xf>
    <xf numFmtId="38" fontId="44" fillId="0" borderId="1" xfId="4" applyFont="1" applyBorder="1" applyAlignment="1">
      <alignment horizontal="center" vertical="center" wrapText="1"/>
    </xf>
    <xf numFmtId="38" fontId="44" fillId="0" borderId="0" xfId="4" applyFont="1">
      <alignment vertical="center"/>
    </xf>
    <xf numFmtId="38" fontId="44" fillId="0" borderId="15" xfId="4" applyFont="1" applyBorder="1">
      <alignment vertical="center"/>
    </xf>
    <xf numFmtId="38" fontId="44" fillId="0" borderId="1" xfId="4" applyFont="1" applyBorder="1" applyAlignment="1">
      <alignment horizontal="left" vertical="center"/>
    </xf>
    <xf numFmtId="38" fontId="44" fillId="0" borderId="95" xfId="4" applyFont="1" applyBorder="1" applyAlignment="1">
      <alignment horizontal="center" vertical="center"/>
    </xf>
    <xf numFmtId="38" fontId="44" fillId="0" borderId="95" xfId="4" applyFont="1" applyBorder="1">
      <alignment vertical="center"/>
    </xf>
    <xf numFmtId="38" fontId="44" fillId="0" borderId="2" xfId="4" applyFont="1" applyBorder="1">
      <alignment vertical="center"/>
    </xf>
    <xf numFmtId="38" fontId="44" fillId="0" borderId="4" xfId="4" applyFont="1" applyBorder="1" applyAlignment="1">
      <alignment horizontal="center" vertical="center"/>
    </xf>
    <xf numFmtId="38" fontId="44" fillId="0" borderId="4" xfId="4" applyFont="1" applyBorder="1">
      <alignment vertical="center"/>
    </xf>
    <xf numFmtId="38" fontId="68" fillId="0" borderId="3" xfId="4" applyFont="1" applyBorder="1">
      <alignment vertical="center"/>
    </xf>
    <xf numFmtId="38" fontId="17" fillId="0" borderId="3" xfId="4" applyFont="1" applyBorder="1" applyAlignment="1">
      <alignment horizontal="left" vertical="center"/>
    </xf>
    <xf numFmtId="38" fontId="10" fillId="0" borderId="0" xfId="4" applyFont="1" applyAlignment="1"/>
    <xf numFmtId="38" fontId="5" fillId="0" borderId="6" xfId="4" applyFont="1" applyBorder="1">
      <alignment vertical="center"/>
    </xf>
    <xf numFmtId="38" fontId="5" fillId="0" borderId="6" xfId="4" applyFont="1" applyBorder="1" applyAlignment="1"/>
    <xf numFmtId="38" fontId="37" fillId="0" borderId="0" xfId="4" applyFont="1" applyAlignment="1">
      <alignment horizontal="right" vertical="center"/>
    </xf>
    <xf numFmtId="38" fontId="7" fillId="0" borderId="12" xfId="4" applyFont="1" applyBorder="1">
      <alignment vertical="center"/>
    </xf>
    <xf numFmtId="38" fontId="7" fillId="0" borderId="10" xfId="4" applyFont="1" applyBorder="1">
      <alignment vertical="center"/>
    </xf>
    <xf numFmtId="38" fontId="37" fillId="0" borderId="1" xfId="4" applyFont="1" applyBorder="1">
      <alignment vertical="center"/>
    </xf>
    <xf numFmtId="38" fontId="37" fillId="0" borderId="12" xfId="4" applyFont="1" applyBorder="1">
      <alignment vertical="center"/>
    </xf>
    <xf numFmtId="38" fontId="7" fillId="6" borderId="1" xfId="4" applyFont="1" applyFill="1" applyBorder="1">
      <alignment vertical="center"/>
    </xf>
    <xf numFmtId="38" fontId="37" fillId="6" borderId="12" xfId="4" applyFont="1" applyFill="1" applyBorder="1">
      <alignment vertical="center"/>
    </xf>
    <xf numFmtId="38" fontId="7" fillId="0" borderId="16" xfId="4" applyFont="1" applyBorder="1">
      <alignment vertical="center"/>
    </xf>
    <xf numFmtId="38" fontId="7" fillId="0" borderId="3" xfId="4" applyFont="1" applyBorder="1">
      <alignment vertical="center"/>
    </xf>
    <xf numFmtId="38" fontId="7" fillId="0" borderId="17" xfId="4" applyFont="1" applyBorder="1">
      <alignment vertical="center"/>
    </xf>
    <xf numFmtId="38" fontId="23" fillId="0" borderId="0" xfId="4" applyFont="1">
      <alignment vertical="center"/>
    </xf>
    <xf numFmtId="38" fontId="7" fillId="0" borderId="20" xfId="4" applyFont="1" applyBorder="1">
      <alignment vertical="center"/>
    </xf>
    <xf numFmtId="38" fontId="7" fillId="6" borderId="0" xfId="4" applyFont="1" applyFill="1">
      <alignment vertical="center"/>
    </xf>
    <xf numFmtId="38" fontId="7" fillId="6" borderId="20" xfId="4" applyFont="1" applyFill="1" applyBorder="1">
      <alignment vertical="center"/>
    </xf>
    <xf numFmtId="38" fontId="23" fillId="6" borderId="10" xfId="4" applyFont="1" applyFill="1" applyBorder="1">
      <alignment vertical="center"/>
    </xf>
    <xf numFmtId="38" fontId="7" fillId="6" borderId="10" xfId="4" applyFont="1" applyFill="1" applyBorder="1">
      <alignment vertical="center"/>
    </xf>
    <xf numFmtId="38" fontId="7" fillId="6" borderId="11" xfId="4" applyFont="1" applyFill="1" applyBorder="1">
      <alignment vertical="center"/>
    </xf>
    <xf numFmtId="38" fontId="23" fillId="0" borderId="10" xfId="4" applyFont="1" applyBorder="1">
      <alignment vertical="center"/>
    </xf>
    <xf numFmtId="38" fontId="47" fillId="0" borderId="10" xfId="4" applyFont="1" applyBorder="1">
      <alignment vertical="center"/>
    </xf>
    <xf numFmtId="38" fontId="47" fillId="0" borderId="11" xfId="4" applyFont="1" applyBorder="1">
      <alignment vertical="center"/>
    </xf>
    <xf numFmtId="38" fontId="47" fillId="0" borderId="0" xfId="4" applyFont="1">
      <alignment vertical="center"/>
    </xf>
    <xf numFmtId="38" fontId="47" fillId="0" borderId="20" xfId="4" applyFont="1" applyBorder="1">
      <alignment vertical="center"/>
    </xf>
    <xf numFmtId="38" fontId="23" fillId="0" borderId="12" xfId="4" applyFont="1" applyBorder="1">
      <alignment vertical="center"/>
    </xf>
    <xf numFmtId="38" fontId="48" fillId="0" borderId="0" xfId="4" applyFont="1">
      <alignment vertical="center"/>
    </xf>
    <xf numFmtId="38" fontId="37" fillId="0" borderId="0" xfId="4" applyFont="1" applyAlignment="1">
      <alignment horizontal="center" vertical="center"/>
    </xf>
    <xf numFmtId="38" fontId="5" fillId="0" borderId="0" xfId="4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178" fontId="5" fillId="0" borderId="0" xfId="6" applyNumberFormat="1">
      <alignment vertical="center"/>
    </xf>
    <xf numFmtId="178" fontId="5" fillId="0" borderId="0" xfId="14" applyNumberFormat="1">
      <alignment vertical="center"/>
    </xf>
    <xf numFmtId="178" fontId="5" fillId="0" borderId="14" xfId="6" applyNumberFormat="1" applyBorder="1">
      <alignment vertical="center"/>
    </xf>
    <xf numFmtId="178" fontId="28" fillId="0" borderId="0" xfId="11" applyNumberFormat="1" applyFont="1">
      <alignment vertical="center"/>
    </xf>
    <xf numFmtId="178" fontId="54" fillId="0" borderId="0" xfId="6" applyNumberFormat="1" applyFont="1">
      <alignment vertical="center"/>
    </xf>
    <xf numFmtId="178" fontId="54" fillId="0" borderId="0" xfId="11" applyNumberFormat="1" applyFont="1">
      <alignment vertical="center"/>
    </xf>
    <xf numFmtId="178" fontId="5" fillId="0" borderId="0" xfId="6" applyNumberFormat="1" applyAlignment="1">
      <alignment horizontal="center" vertical="center"/>
    </xf>
    <xf numFmtId="178" fontId="77" fillId="0" borderId="19" xfId="6" applyNumberFormat="1" applyFont="1" applyBorder="1" applyAlignment="1">
      <alignment horizontal="right" vertical="center"/>
    </xf>
    <xf numFmtId="178" fontId="77" fillId="0" borderId="21" xfId="6" applyNumberFormat="1" applyFont="1" applyBorder="1" applyAlignment="1">
      <alignment horizontal="right" vertical="center"/>
    </xf>
    <xf numFmtId="178" fontId="55" fillId="0" borderId="0" xfId="6" applyNumberFormat="1" applyFont="1">
      <alignment vertical="center"/>
    </xf>
    <xf numFmtId="178" fontId="55" fillId="0" borderId="0" xfId="11" applyNumberFormat="1" applyFont="1">
      <alignment vertical="center"/>
    </xf>
    <xf numFmtId="178" fontId="56" fillId="0" borderId="0" xfId="6" applyNumberFormat="1" applyFont="1">
      <alignment vertical="center"/>
    </xf>
    <xf numFmtId="178" fontId="56" fillId="0" borderId="0" xfId="11" applyNumberFormat="1" applyFont="1">
      <alignment vertical="center"/>
    </xf>
    <xf numFmtId="38" fontId="12" fillId="0" borderId="1" xfId="11" applyNumberFormat="1" applyFont="1" applyBorder="1" applyAlignment="1">
      <alignment horizontal="left" vertical="center"/>
    </xf>
    <xf numFmtId="0" fontId="12" fillId="0" borderId="5" xfId="11" applyFont="1" applyBorder="1" applyAlignment="1">
      <alignment horizontal="left" vertical="center"/>
    </xf>
    <xf numFmtId="38" fontId="25" fillId="0" borderId="0" xfId="4" applyFont="1" applyAlignment="1">
      <alignment horizontal="center" vertical="center"/>
    </xf>
    <xf numFmtId="176" fontId="77" fillId="8" borderId="1" xfId="1" applyNumberFormat="1" applyFont="1" applyFill="1" applyBorder="1">
      <alignment vertical="center"/>
    </xf>
    <xf numFmtId="176" fontId="77" fillId="0" borderId="1" xfId="1" applyNumberFormat="1" applyFont="1" applyBorder="1">
      <alignment vertical="center"/>
    </xf>
    <xf numFmtId="38" fontId="77" fillId="14" borderId="0" xfId="4" applyFont="1" applyFill="1">
      <alignment vertical="center"/>
    </xf>
    <xf numFmtId="10" fontId="77" fillId="0" borderId="1" xfId="1" applyNumberFormat="1" applyFont="1" applyBorder="1">
      <alignment vertical="center"/>
    </xf>
    <xf numFmtId="10" fontId="37" fillId="0" borderId="0" xfId="1" applyNumberFormat="1" applyFont="1">
      <alignment vertical="center"/>
    </xf>
    <xf numFmtId="10" fontId="10" fillId="0" borderId="0" xfId="1" applyNumberFormat="1" applyFont="1" applyAlignment="1"/>
    <xf numFmtId="0" fontId="9" fillId="0" borderId="0" xfId="11" applyFont="1" applyAlignment="1"/>
    <xf numFmtId="10" fontId="7" fillId="0" borderId="0" xfId="1" applyNumberFormat="1" applyFont="1">
      <alignment vertical="center"/>
    </xf>
    <xf numFmtId="178" fontId="37" fillId="0" borderId="21" xfId="11" applyNumberFormat="1" applyFont="1" applyBorder="1" applyAlignment="1">
      <alignment horizontal="right" vertical="center" shrinkToFit="1"/>
    </xf>
    <xf numFmtId="178" fontId="37" fillId="0" borderId="103" xfId="11" applyNumberFormat="1" applyFont="1" applyBorder="1" applyAlignment="1">
      <alignment horizontal="right" vertical="center" shrinkToFit="1"/>
    </xf>
    <xf numFmtId="178" fontId="37" fillId="0" borderId="51" xfId="6" applyNumberFormat="1" applyFont="1" applyBorder="1" applyAlignment="1">
      <alignment horizontal="right" vertical="center"/>
    </xf>
    <xf numFmtId="38" fontId="77" fillId="0" borderId="1" xfId="7" applyFont="1" applyFill="1" applyBorder="1" applyAlignment="1"/>
    <xf numFmtId="14" fontId="5" fillId="15" borderId="1" xfId="13" applyNumberFormat="1" applyFill="1" applyBorder="1"/>
    <xf numFmtId="0" fontId="5" fillId="15" borderId="1" xfId="13" applyFill="1" applyBorder="1"/>
    <xf numFmtId="183" fontId="77" fillId="0" borderId="1" xfId="7" applyNumberFormat="1" applyFont="1" applyFill="1" applyBorder="1" applyAlignment="1"/>
    <xf numFmtId="38" fontId="5" fillId="15" borderId="1" xfId="13" applyNumberFormat="1" applyFill="1" applyBorder="1"/>
    <xf numFmtId="38" fontId="77" fillId="15" borderId="1" xfId="7" applyFont="1" applyFill="1" applyBorder="1" applyAlignment="1"/>
    <xf numFmtId="38" fontId="5" fillId="0" borderId="0" xfId="13" applyNumberFormat="1"/>
    <xf numFmtId="0" fontId="78" fillId="0" borderId="5" xfId="0" applyFont="1" applyBorder="1" applyAlignment="1">
      <alignment horizontal="left" vertical="center"/>
    </xf>
    <xf numFmtId="0" fontId="78" fillId="16" borderId="16" xfId="0" applyFont="1" applyFill="1" applyBorder="1" applyAlignment="1">
      <alignment vertical="center" wrapText="1"/>
    </xf>
    <xf numFmtId="0" fontId="79" fillId="0" borderId="1" xfId="13" applyFont="1" applyBorder="1"/>
    <xf numFmtId="14" fontId="79" fillId="0" borderId="1" xfId="13" applyNumberFormat="1" applyFont="1" applyBorder="1"/>
    <xf numFmtId="14" fontId="79" fillId="4" borderId="1" xfId="13" applyNumberFormat="1" applyFont="1" applyFill="1" applyBorder="1"/>
    <xf numFmtId="0" fontId="79" fillId="4" borderId="1" xfId="13" applyFont="1" applyFill="1" applyBorder="1"/>
    <xf numFmtId="38" fontId="80" fillId="0" borderId="1" xfId="7" applyFont="1" applyBorder="1" applyAlignment="1"/>
    <xf numFmtId="38" fontId="80" fillId="4" borderId="1" xfId="7" applyFont="1" applyFill="1" applyBorder="1" applyAlignment="1"/>
    <xf numFmtId="38" fontId="79" fillId="4" borderId="1" xfId="13" applyNumberFormat="1" applyFont="1" applyFill="1" applyBorder="1"/>
    <xf numFmtId="183" fontId="80" fillId="0" borderId="1" xfId="7" applyNumberFormat="1" applyFont="1" applyBorder="1" applyAlignment="1"/>
    <xf numFmtId="0" fontId="79" fillId="0" borderId="0" xfId="13" applyFont="1"/>
    <xf numFmtId="184" fontId="5" fillId="0" borderId="1" xfId="13" applyNumberFormat="1" applyBorder="1"/>
    <xf numFmtId="0" fontId="36" fillId="5" borderId="12" xfId="13" applyFont="1" applyFill="1" applyBorder="1" applyAlignment="1">
      <alignment vertical="center"/>
    </xf>
    <xf numFmtId="0" fontId="36" fillId="5" borderId="11" xfId="13" applyFont="1" applyFill="1" applyBorder="1" applyAlignment="1">
      <alignment vertical="center"/>
    </xf>
    <xf numFmtId="0" fontId="5" fillId="0" borderId="12" xfId="13" applyBorder="1" applyAlignment="1">
      <alignment horizontal="center"/>
    </xf>
    <xf numFmtId="0" fontId="5" fillId="0" borderId="11" xfId="13" applyBorder="1" applyAlignment="1">
      <alignment horizontal="center"/>
    </xf>
    <xf numFmtId="0" fontId="5" fillId="0" borderId="12" xfId="13" applyBorder="1" applyAlignment="1">
      <alignment vertical="center"/>
    </xf>
    <xf numFmtId="0" fontId="5" fillId="0" borderId="11" xfId="13" applyBorder="1" applyAlignment="1">
      <alignment vertical="center"/>
    </xf>
    <xf numFmtId="0" fontId="5" fillId="0" borderId="15" xfId="13" applyBorder="1" applyAlignment="1">
      <alignment vertical="center"/>
    </xf>
    <xf numFmtId="0" fontId="5" fillId="0" borderId="2" xfId="13" applyBorder="1" applyAlignment="1">
      <alignment vertical="center"/>
    </xf>
    <xf numFmtId="0" fontId="5" fillId="0" borderId="4" xfId="13" applyBorder="1" applyAlignment="1">
      <alignment vertical="center"/>
    </xf>
    <xf numFmtId="0" fontId="36" fillId="11" borderId="1" xfId="13" applyFont="1" applyFill="1" applyBorder="1" applyAlignment="1">
      <alignment horizontal="center" vertical="center"/>
    </xf>
    <xf numFmtId="0" fontId="5" fillId="0" borderId="74" xfId="13" applyBorder="1" applyAlignment="1">
      <alignment horizontal="center"/>
    </xf>
    <xf numFmtId="0" fontId="5" fillId="0" borderId="75" xfId="13" applyBorder="1" applyAlignment="1">
      <alignment horizontal="center"/>
    </xf>
    <xf numFmtId="0" fontId="5" fillId="5" borderId="75" xfId="13" applyFill="1" applyBorder="1" applyAlignment="1">
      <alignment horizontal="center"/>
    </xf>
    <xf numFmtId="0" fontId="5" fillId="5" borderId="79" xfId="13" applyFill="1" applyBorder="1" applyAlignment="1">
      <alignment horizontal="center"/>
    </xf>
    <xf numFmtId="0" fontId="36" fillId="5" borderId="1" xfId="13" applyFont="1" applyFill="1" applyBorder="1" applyAlignment="1">
      <alignment horizontal="center" vertical="center"/>
    </xf>
    <xf numFmtId="0" fontId="36" fillId="5" borderId="1" xfId="13" applyFont="1" applyFill="1" applyBorder="1" applyAlignment="1">
      <alignment horizontal="center" vertical="center" wrapText="1"/>
    </xf>
    <xf numFmtId="0" fontId="5" fillId="0" borderId="1" xfId="13" applyBorder="1" applyAlignment="1">
      <alignment horizontal="center" vertical="center"/>
    </xf>
    <xf numFmtId="0" fontId="5" fillId="0" borderId="1" xfId="13" applyBorder="1" applyAlignment="1">
      <alignment horizontal="center" vertical="center" wrapText="1"/>
    </xf>
    <xf numFmtId="0" fontId="16" fillId="5" borderId="1" xfId="13" applyFont="1" applyFill="1" applyBorder="1" applyAlignment="1">
      <alignment horizontal="center" vertical="center" wrapText="1"/>
    </xf>
    <xf numFmtId="14" fontId="36" fillId="5" borderId="1" xfId="13" applyNumberFormat="1" applyFont="1" applyFill="1" applyBorder="1" applyAlignment="1">
      <alignment horizontal="center" vertical="center"/>
    </xf>
    <xf numFmtId="14" fontId="36" fillId="5" borderId="1" xfId="13" applyNumberFormat="1" applyFont="1" applyFill="1" applyBorder="1" applyAlignment="1">
      <alignment horizontal="center" vertical="center" wrapText="1"/>
    </xf>
    <xf numFmtId="14" fontId="36" fillId="11" borderId="15" xfId="13" applyNumberFormat="1" applyFont="1" applyFill="1" applyBorder="1" applyAlignment="1">
      <alignment horizontal="center" vertical="center" wrapText="1"/>
    </xf>
    <xf numFmtId="14" fontId="36" fillId="11" borderId="4" xfId="13" applyNumberFormat="1" applyFont="1" applyFill="1" applyBorder="1" applyAlignment="1">
      <alignment horizontal="center" vertical="center" wrapText="1"/>
    </xf>
    <xf numFmtId="0" fontId="36" fillId="11" borderId="1" xfId="13" applyFont="1" applyFill="1" applyBorder="1" applyAlignment="1">
      <alignment horizontal="center" vertical="center" wrapText="1"/>
    </xf>
    <xf numFmtId="0" fontId="36" fillId="5" borderId="15" xfId="13" applyFont="1" applyFill="1" applyBorder="1" applyAlignment="1">
      <alignment horizontal="center" vertical="center" wrapText="1"/>
    </xf>
    <xf numFmtId="0" fontId="36" fillId="5" borderId="4" xfId="13" applyFont="1" applyFill="1" applyBorder="1" applyAlignment="1">
      <alignment horizontal="center" vertical="center" wrapText="1"/>
    </xf>
    <xf numFmtId="38" fontId="36" fillId="5" borderId="1" xfId="7" applyFont="1" applyFill="1" applyBorder="1" applyAlignment="1">
      <alignment horizontal="center" vertical="center"/>
    </xf>
    <xf numFmtId="0" fontId="36" fillId="11" borderId="15" xfId="13" applyFont="1" applyFill="1" applyBorder="1" applyAlignment="1">
      <alignment horizontal="center" vertical="center" wrapText="1"/>
    </xf>
    <xf numFmtId="0" fontId="36" fillId="11" borderId="4" xfId="13" applyFont="1" applyFill="1" applyBorder="1" applyAlignment="1">
      <alignment horizontal="center" vertical="center" wrapText="1"/>
    </xf>
    <xf numFmtId="0" fontId="36" fillId="5" borderId="16" xfId="13" applyFont="1" applyFill="1" applyBorder="1" applyAlignment="1">
      <alignment horizontal="center" vertical="center" wrapText="1"/>
    </xf>
    <xf numFmtId="0" fontId="36" fillId="5" borderId="17" xfId="13" applyFont="1" applyFill="1" applyBorder="1" applyAlignment="1">
      <alignment horizontal="center" vertical="center" wrapText="1"/>
    </xf>
    <xf numFmtId="14" fontId="16" fillId="11" borderId="15" xfId="13" applyNumberFormat="1" applyFont="1" applyFill="1" applyBorder="1" applyAlignment="1">
      <alignment horizontal="center" vertical="center" wrapText="1"/>
    </xf>
    <xf numFmtId="9" fontId="36" fillId="5" borderId="1" xfId="3" applyFont="1" applyFill="1" applyBorder="1" applyAlignment="1">
      <alignment horizontal="center" vertical="center"/>
    </xf>
    <xf numFmtId="0" fontId="16" fillId="11" borderId="15" xfId="13" applyFont="1" applyFill="1" applyBorder="1" applyAlignment="1">
      <alignment horizontal="center" vertical="center" wrapText="1"/>
    </xf>
    <xf numFmtId="0" fontId="38" fillId="0" borderId="16" xfId="13" applyFont="1" applyBorder="1" applyAlignment="1">
      <alignment horizontal="center" vertical="center"/>
    </xf>
    <xf numFmtId="0" fontId="38" fillId="0" borderId="5" xfId="13" applyFont="1" applyBorder="1" applyAlignment="1">
      <alignment horizontal="center" vertical="center"/>
    </xf>
    <xf numFmtId="0" fontId="38" fillId="0" borderId="15" xfId="13" applyFont="1" applyBorder="1" applyAlignment="1">
      <alignment horizontal="center" vertical="center" wrapText="1"/>
    </xf>
    <xf numFmtId="0" fontId="38" fillId="0" borderId="4" xfId="13" applyFont="1" applyBorder="1" applyAlignment="1">
      <alignment horizontal="center" vertical="center" wrapText="1"/>
    </xf>
    <xf numFmtId="38" fontId="77" fillId="0" borderId="6" xfId="7" applyFont="1" applyBorder="1" applyAlignment="1">
      <alignment horizontal="right" vertical="center"/>
    </xf>
    <xf numFmtId="0" fontId="10" fillId="4" borderId="12" xfId="13" applyFont="1" applyFill="1" applyBorder="1" applyAlignment="1">
      <alignment horizontal="center" vertical="center"/>
    </xf>
    <xf numFmtId="38" fontId="77" fillId="4" borderId="1" xfId="7" applyFont="1" applyFill="1" applyBorder="1" applyAlignment="1">
      <alignment horizontal="center" vertical="center"/>
    </xf>
    <xf numFmtId="38" fontId="77" fillId="4" borderId="1" xfId="7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 vertical="center"/>
    </xf>
    <xf numFmtId="0" fontId="37" fillId="0" borderId="0" xfId="17" applyFont="1" applyAlignment="1">
      <alignment horizontal="distributed" vertical="center"/>
    </xf>
    <xf numFmtId="0" fontId="5" fillId="0" borderId="0" xfId="11" applyAlignment="1">
      <alignment horizontal="distributed" vertical="center"/>
    </xf>
    <xf numFmtId="0" fontId="50" fillId="0" borderId="0" xfId="17" applyFont="1" applyAlignment="1">
      <alignment horizontal="center" vertical="center"/>
    </xf>
    <xf numFmtId="178" fontId="37" fillId="0" borderId="12" xfId="4" applyNumberFormat="1" applyFont="1" applyBorder="1">
      <alignment vertical="center"/>
    </xf>
    <xf numFmtId="178" fontId="37" fillId="0" borderId="13" xfId="4" applyNumberFormat="1" applyFont="1" applyBorder="1">
      <alignment vertical="center"/>
    </xf>
    <xf numFmtId="178" fontId="37" fillId="0" borderId="112" xfId="4" applyNumberFormat="1" applyFont="1" applyBorder="1">
      <alignment vertical="center"/>
    </xf>
    <xf numFmtId="178" fontId="37" fillId="0" borderId="54" xfId="4" applyNumberFormat="1" applyFont="1" applyBorder="1">
      <alignment vertical="center"/>
    </xf>
    <xf numFmtId="178" fontId="37" fillId="0" borderId="22" xfId="4" applyNumberFormat="1" applyFont="1" applyBorder="1">
      <alignment vertical="center"/>
    </xf>
    <xf numFmtId="178" fontId="37" fillId="0" borderId="7" xfId="4" applyNumberFormat="1" applyFont="1" applyBorder="1">
      <alignment vertical="center"/>
    </xf>
    <xf numFmtId="178" fontId="37" fillId="0" borderId="19" xfId="4" applyNumberFormat="1" applyFont="1" applyBorder="1">
      <alignment vertical="center"/>
    </xf>
    <xf numFmtId="178" fontId="37" fillId="0" borderId="21" xfId="4" applyNumberFormat="1" applyFont="1" applyBorder="1">
      <alignment vertical="center"/>
    </xf>
    <xf numFmtId="178" fontId="37" fillId="0" borderId="5" xfId="4" applyNumberFormat="1" applyFont="1" applyBorder="1">
      <alignment vertical="center"/>
    </xf>
    <xf numFmtId="178" fontId="37" fillId="0" borderId="8" xfId="4" applyNumberFormat="1" applyFont="1" applyBorder="1">
      <alignment vertical="center"/>
    </xf>
    <xf numFmtId="178" fontId="37" fillId="0" borderId="113" xfId="4" applyNumberFormat="1" applyFont="1" applyBorder="1">
      <alignment vertical="center"/>
    </xf>
    <xf numFmtId="178" fontId="37" fillId="0" borderId="103" xfId="4" applyNumberFormat="1" applyFont="1" applyBorder="1">
      <alignment vertical="center"/>
    </xf>
    <xf numFmtId="178" fontId="37" fillId="0" borderId="14" xfId="4" applyNumberFormat="1" applyFont="1" applyBorder="1">
      <alignment vertical="center"/>
    </xf>
    <xf numFmtId="178" fontId="37" fillId="0" borderId="20" xfId="4" applyNumberFormat="1" applyFont="1" applyBorder="1">
      <alignment vertical="center"/>
    </xf>
    <xf numFmtId="178" fontId="37" fillId="0" borderId="113" xfId="4" applyNumberFormat="1" applyFont="1" applyBorder="1" applyAlignment="1">
      <alignment horizontal="center" vertical="center"/>
    </xf>
    <xf numFmtId="178" fontId="37" fillId="0" borderId="103" xfId="4" applyNumberFormat="1" applyFont="1" applyBorder="1" applyAlignment="1">
      <alignment horizontal="center" vertical="center"/>
    </xf>
    <xf numFmtId="178" fontId="37" fillId="0" borderId="109" xfId="4" applyNumberFormat="1" applyFont="1" applyBorder="1">
      <alignment vertical="center"/>
    </xf>
    <xf numFmtId="178" fontId="37" fillId="0" borderId="110" xfId="4" applyNumberFormat="1" applyFont="1" applyBorder="1">
      <alignment vertical="center"/>
    </xf>
    <xf numFmtId="178" fontId="37" fillId="0" borderId="9" xfId="4" applyNumberFormat="1" applyFont="1" applyBorder="1">
      <alignment vertical="center"/>
    </xf>
    <xf numFmtId="178" fontId="37" fillId="0" borderId="11" xfId="4" applyNumberFormat="1" applyFont="1" applyBorder="1">
      <alignment vertical="center"/>
    </xf>
    <xf numFmtId="178" fontId="37" fillId="0" borderId="48" xfId="4" applyNumberFormat="1" applyFont="1" applyBorder="1">
      <alignment vertical="center"/>
    </xf>
    <xf numFmtId="178" fontId="37" fillId="0" borderId="73" xfId="4" applyNumberFormat="1" applyFont="1" applyBorder="1">
      <alignment vertical="center"/>
    </xf>
    <xf numFmtId="178" fontId="37" fillId="0" borderId="50" xfId="4" applyNumberFormat="1" applyFont="1" applyBorder="1">
      <alignment vertical="center"/>
    </xf>
    <xf numFmtId="178" fontId="37" fillId="0" borderId="108" xfId="4" applyNumberFormat="1" applyFont="1" applyBorder="1">
      <alignment vertical="center"/>
    </xf>
    <xf numFmtId="178" fontId="37" fillId="0" borderId="16" xfId="4" applyNumberFormat="1" applyFont="1" applyBorder="1">
      <alignment vertical="center"/>
    </xf>
    <xf numFmtId="178" fontId="37" fillId="0" borderId="18" xfId="4" applyNumberFormat="1" applyFont="1" applyBorder="1">
      <alignment vertical="center"/>
    </xf>
    <xf numFmtId="178" fontId="37" fillId="0" borderId="116" xfId="4" applyNumberFormat="1" applyFont="1" applyBorder="1" applyAlignment="1">
      <alignment horizontal="center" vertical="center"/>
    </xf>
    <xf numFmtId="178" fontId="37" fillId="0" borderId="117" xfId="4" applyNumberFormat="1" applyFont="1" applyBorder="1" applyAlignment="1">
      <alignment horizontal="center" vertical="center"/>
    </xf>
    <xf numFmtId="178" fontId="37" fillId="0" borderId="118" xfId="4" applyNumberFormat="1" applyFont="1" applyBorder="1" applyAlignment="1">
      <alignment horizontal="center" vertical="center"/>
    </xf>
    <xf numFmtId="178" fontId="37" fillId="0" borderId="119" xfId="4" applyNumberFormat="1" applyFont="1" applyBorder="1" applyAlignment="1">
      <alignment horizontal="center" vertical="center"/>
    </xf>
    <xf numFmtId="178" fontId="37" fillId="0" borderId="120" xfId="4" applyNumberFormat="1" applyFont="1" applyBorder="1" applyAlignment="1">
      <alignment horizontal="center" vertical="center"/>
    </xf>
    <xf numFmtId="178" fontId="37" fillId="0" borderId="114" xfId="4" applyNumberFormat="1" applyFont="1" applyBorder="1" applyAlignment="1">
      <alignment horizontal="center" vertical="center"/>
    </xf>
    <xf numFmtId="178" fontId="37" fillId="0" borderId="121" xfId="4" applyNumberFormat="1" applyFont="1" applyBorder="1" applyAlignment="1">
      <alignment horizontal="center" vertical="center"/>
    </xf>
    <xf numFmtId="178" fontId="37" fillId="0" borderId="122" xfId="4" applyNumberFormat="1" applyFont="1" applyBorder="1" applyAlignment="1">
      <alignment horizontal="center" vertical="center"/>
    </xf>
    <xf numFmtId="178" fontId="37" fillId="0" borderId="72" xfId="4" applyNumberFormat="1" applyFont="1" applyBorder="1">
      <alignment vertical="center"/>
    </xf>
    <xf numFmtId="178" fontId="37" fillId="0" borderId="17" xfId="4" applyNumberFormat="1" applyFont="1" applyBorder="1">
      <alignment vertical="center"/>
    </xf>
    <xf numFmtId="178" fontId="37" fillId="0" borderId="123" xfId="4" applyNumberFormat="1" applyFont="1" applyBorder="1" applyAlignment="1">
      <alignment horizontal="center" vertical="center"/>
    </xf>
    <xf numFmtId="178" fontId="37" fillId="0" borderId="104" xfId="4" applyNumberFormat="1" applyFont="1" applyBorder="1">
      <alignment vertical="center"/>
    </xf>
    <xf numFmtId="178" fontId="37" fillId="0" borderId="106" xfId="4" applyNumberFormat="1" applyFont="1" applyBorder="1">
      <alignment vertical="center"/>
    </xf>
    <xf numFmtId="178" fontId="37" fillId="0" borderId="0" xfId="11" applyNumberFormat="1" applyFont="1" applyAlignment="1">
      <alignment horizontal="center" vertical="center"/>
    </xf>
    <xf numFmtId="178" fontId="37" fillId="0" borderId="20" xfId="11" applyNumberFormat="1" applyFont="1" applyBorder="1" applyAlignment="1">
      <alignment horizontal="center" vertical="center"/>
    </xf>
    <xf numFmtId="178" fontId="37" fillId="0" borderId="19" xfId="6" applyNumberFormat="1" applyFont="1" applyBorder="1" applyAlignment="1">
      <alignment horizontal="right" vertical="center"/>
    </xf>
    <xf numFmtId="178" fontId="37" fillId="0" borderId="21" xfId="6" applyNumberFormat="1" applyFont="1" applyBorder="1" applyAlignment="1">
      <alignment horizontal="right" vertical="center"/>
    </xf>
    <xf numFmtId="178" fontId="37" fillId="0" borderId="19" xfId="11" applyNumberFormat="1" applyFont="1" applyBorder="1">
      <alignment vertical="center"/>
    </xf>
    <xf numFmtId="178" fontId="37" fillId="0" borderId="21" xfId="11" applyNumberFormat="1" applyFont="1" applyBorder="1">
      <alignment vertical="center"/>
    </xf>
    <xf numFmtId="178" fontId="7" fillId="6" borderId="46" xfId="11" applyNumberFormat="1" applyFont="1" applyFill="1" applyBorder="1" applyAlignment="1">
      <alignment horizontal="center" vertical="center"/>
    </xf>
    <xf numFmtId="178" fontId="7" fillId="6" borderId="47" xfId="11" applyNumberFormat="1" applyFont="1" applyFill="1" applyBorder="1" applyAlignment="1">
      <alignment horizontal="center" vertical="center"/>
    </xf>
    <xf numFmtId="178" fontId="7" fillId="6" borderId="106" xfId="11" applyNumberFormat="1" applyFont="1" applyFill="1" applyBorder="1" applyAlignment="1">
      <alignment horizontal="center" vertical="center"/>
    </xf>
    <xf numFmtId="178" fontId="7" fillId="6" borderId="49" xfId="11" applyNumberFormat="1" applyFont="1" applyFill="1" applyBorder="1" applyAlignment="1">
      <alignment horizontal="center" vertical="center"/>
    </xf>
    <xf numFmtId="178" fontId="7" fillId="6" borderId="73" xfId="11" applyNumberFormat="1" applyFont="1" applyFill="1" applyBorder="1" applyAlignment="1">
      <alignment horizontal="center" vertical="center"/>
    </xf>
    <xf numFmtId="178" fontId="7" fillId="6" borderId="112" xfId="11" applyNumberFormat="1" applyFont="1" applyFill="1" applyBorder="1" applyAlignment="1">
      <alignment horizontal="center" vertical="center"/>
    </xf>
    <xf numFmtId="178" fontId="7" fillId="6" borderId="54" xfId="11" applyNumberFormat="1" applyFont="1" applyFill="1" applyBorder="1" applyAlignment="1">
      <alignment horizontal="center" vertical="center"/>
    </xf>
    <xf numFmtId="178" fontId="37" fillId="0" borderId="12" xfId="4" applyNumberFormat="1" applyFont="1" applyBorder="1" applyAlignment="1">
      <alignment horizontal="right" vertical="center"/>
    </xf>
    <xf numFmtId="178" fontId="37" fillId="0" borderId="13" xfId="4" applyNumberFormat="1" applyFont="1" applyBorder="1" applyAlignment="1">
      <alignment horizontal="right" vertical="center"/>
    </xf>
    <xf numFmtId="178" fontId="37" fillId="0" borderId="12" xfId="6" applyNumberFormat="1" applyFont="1" applyBorder="1" applyAlignment="1">
      <alignment horizontal="right" vertical="center"/>
    </xf>
    <xf numFmtId="178" fontId="37" fillId="0" borderId="13" xfId="6" applyNumberFormat="1" applyFont="1" applyBorder="1" applyAlignment="1">
      <alignment horizontal="right" vertical="center"/>
    </xf>
    <xf numFmtId="178" fontId="37" fillId="0" borderId="19" xfId="11" applyNumberFormat="1" applyFont="1" applyBorder="1" applyAlignment="1">
      <alignment horizontal="center" vertical="center"/>
    </xf>
    <xf numFmtId="178" fontId="37" fillId="0" borderId="21" xfId="11" applyNumberFormat="1" applyFont="1" applyBorder="1" applyAlignment="1">
      <alignment horizontal="center" vertical="center"/>
    </xf>
    <xf numFmtId="0" fontId="41" fillId="0" borderId="0" xfId="11" applyFont="1" applyAlignment="1">
      <alignment horizontal="right" vertical="center"/>
    </xf>
    <xf numFmtId="0" fontId="43" fillId="0" borderId="0" xfId="11" applyFont="1" applyAlignment="1">
      <alignment horizontal="center" vertical="center"/>
    </xf>
    <xf numFmtId="0" fontId="5" fillId="0" borderId="0" xfId="11" applyAlignment="1">
      <alignment horizontal="center"/>
    </xf>
    <xf numFmtId="178" fontId="7" fillId="6" borderId="50" xfId="11" applyNumberFormat="1" applyFont="1" applyFill="1" applyBorder="1" applyAlignment="1">
      <alignment horizontal="center" vertical="center"/>
    </xf>
    <xf numFmtId="178" fontId="7" fillId="6" borderId="51" xfId="11" applyNumberFormat="1" applyFont="1" applyFill="1" applyBorder="1" applyAlignment="1">
      <alignment horizontal="center" vertical="center"/>
    </xf>
    <xf numFmtId="178" fontId="7" fillId="6" borderId="108" xfId="11" applyNumberFormat="1" applyFont="1" applyFill="1" applyBorder="1" applyAlignment="1">
      <alignment horizontal="center" vertical="center"/>
    </xf>
    <xf numFmtId="178" fontId="7" fillId="6" borderId="109" xfId="11" applyNumberFormat="1" applyFont="1" applyFill="1" applyBorder="1" applyAlignment="1">
      <alignment horizontal="center" vertical="center"/>
    </xf>
    <xf numFmtId="178" fontId="7" fillId="6" borderId="110" xfId="1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0" fillId="12" borderId="23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29" fillId="2" borderId="94" xfId="0" applyFont="1" applyFill="1" applyBorder="1" applyAlignment="1">
      <alignment horizontal="left" vertical="top"/>
    </xf>
    <xf numFmtId="0" fontId="29" fillId="2" borderId="92" xfId="0" applyFont="1" applyFill="1" applyBorder="1" applyAlignment="1">
      <alignment horizontal="left" vertical="top"/>
    </xf>
    <xf numFmtId="0" fontId="29" fillId="2" borderId="93" xfId="0" applyFont="1" applyFill="1" applyBorder="1" applyAlignment="1">
      <alignment horizontal="left" vertical="top"/>
    </xf>
    <xf numFmtId="0" fontId="22" fillId="0" borderId="124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125" xfId="0" applyFont="1" applyBorder="1" applyAlignment="1">
      <alignment horizontal="center" vertical="center" wrapText="1"/>
    </xf>
    <xf numFmtId="0" fontId="22" fillId="0" borderId="126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124" xfId="0" applyFont="1" applyBorder="1" applyAlignment="1">
      <alignment vertical="center" wrapText="1"/>
    </xf>
    <xf numFmtId="0" fontId="22" fillId="0" borderId="42" xfId="0" applyFont="1" applyBorder="1" applyAlignment="1">
      <alignment vertical="center" wrapText="1"/>
    </xf>
    <xf numFmtId="0" fontId="22" fillId="0" borderId="40" xfId="0" applyFont="1" applyBorder="1" applyAlignment="1">
      <alignment vertical="center" wrapText="1"/>
    </xf>
    <xf numFmtId="0" fontId="34" fillId="0" borderId="126" xfId="0" applyFont="1" applyBorder="1" applyAlignment="1">
      <alignment horizontal="center" vertical="center" wrapText="1"/>
    </xf>
    <xf numFmtId="0" fontId="34" fillId="0" borderId="125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4" fillId="3" borderId="126" xfId="0" applyFont="1" applyFill="1" applyBorder="1" applyAlignment="1">
      <alignment horizontal="center" vertical="center" wrapText="1"/>
    </xf>
    <xf numFmtId="0" fontId="34" fillId="3" borderId="125" xfId="0" applyFont="1" applyFill="1" applyBorder="1" applyAlignment="1">
      <alignment horizontal="center" vertical="center" wrapText="1"/>
    </xf>
    <xf numFmtId="0" fontId="34" fillId="0" borderId="127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128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 wrapText="1"/>
    </xf>
    <xf numFmtId="0" fontId="34" fillId="0" borderId="129" xfId="0" applyFont="1" applyBorder="1" applyAlignment="1">
      <alignment horizontal="center" vertical="center" wrapText="1"/>
    </xf>
    <xf numFmtId="0" fontId="34" fillId="0" borderId="130" xfId="0" applyFont="1" applyBorder="1" applyAlignment="1">
      <alignment horizontal="center" vertical="center" wrapText="1"/>
    </xf>
    <xf numFmtId="0" fontId="34" fillId="6" borderId="129" xfId="0" applyFont="1" applyFill="1" applyBorder="1" applyAlignment="1">
      <alignment horizontal="center" vertical="center" wrapText="1"/>
    </xf>
    <xf numFmtId="0" fontId="34" fillId="6" borderId="130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3" fontId="17" fillId="2" borderId="12" xfId="0" applyNumberFormat="1" applyFont="1" applyFill="1" applyBorder="1" applyAlignment="1">
      <alignment horizontal="center"/>
    </xf>
    <xf numFmtId="3" fontId="17" fillId="2" borderId="11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3" fontId="35" fillId="2" borderId="12" xfId="0" applyNumberFormat="1" applyFont="1" applyFill="1" applyBorder="1" applyAlignment="1">
      <alignment horizontal="left"/>
    </xf>
    <xf numFmtId="3" fontId="35" fillId="2" borderId="11" xfId="0" applyNumberFormat="1" applyFont="1" applyFill="1" applyBorder="1" applyAlignment="1">
      <alignment horizontal="left"/>
    </xf>
    <xf numFmtId="6" fontId="35" fillId="2" borderId="12" xfId="9" applyFont="1" applyFill="1" applyBorder="1" applyAlignment="1">
      <alignment horizontal="center"/>
    </xf>
    <xf numFmtId="6" fontId="35" fillId="2" borderId="11" xfId="9" applyFont="1" applyFill="1" applyBorder="1" applyAlignment="1">
      <alignment horizontal="center"/>
    </xf>
    <xf numFmtId="3" fontId="12" fillId="0" borderId="12" xfId="0" applyNumberFormat="1" applyFont="1" applyBorder="1" applyAlignment="1">
      <alignment horizontal="left"/>
    </xf>
    <xf numFmtId="3" fontId="12" fillId="0" borderId="11" xfId="0" applyNumberFormat="1" applyFont="1" applyBorder="1" applyAlignment="1">
      <alignment horizontal="left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3" fontId="19" fillId="7" borderId="12" xfId="0" applyNumberFormat="1" applyFont="1" applyFill="1" applyBorder="1" applyAlignment="1">
      <alignment horizontal="center" vertical="center" shrinkToFit="1"/>
    </xf>
    <xf numFmtId="3" fontId="19" fillId="7" borderId="11" xfId="0" applyNumberFormat="1" applyFont="1" applyFill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right" vertical="center"/>
    </xf>
    <xf numFmtId="0" fontId="34" fillId="0" borderId="1" xfId="0" applyFont="1" applyBorder="1">
      <alignment vertical="center"/>
    </xf>
    <xf numFmtId="0" fontId="34" fillId="7" borderId="1" xfId="0" applyFont="1" applyFill="1" applyBorder="1" applyAlignment="1">
      <alignment horizontal="center" vertical="center"/>
    </xf>
    <xf numFmtId="0" fontId="8" fillId="6" borderId="15" xfId="11" applyFont="1" applyFill="1" applyBorder="1" applyAlignment="1">
      <alignment horizontal="center" vertical="center" wrapText="1"/>
    </xf>
    <xf numFmtId="0" fontId="8" fillId="6" borderId="4" xfId="11" applyFont="1" applyFill="1" applyBorder="1" applyAlignment="1">
      <alignment horizontal="center" vertical="center"/>
    </xf>
    <xf numFmtId="0" fontId="44" fillId="0" borderId="15" xfId="11" applyFont="1" applyBorder="1" applyAlignment="1">
      <alignment horizontal="center" vertical="center"/>
    </xf>
    <xf numFmtId="0" fontId="44" fillId="0" borderId="4" xfId="11" applyFont="1" applyBorder="1" applyAlignment="1">
      <alignment horizontal="center" vertical="center"/>
    </xf>
    <xf numFmtId="0" fontId="44" fillId="0" borderId="15" xfId="11" applyFont="1" applyBorder="1" applyAlignment="1">
      <alignment horizontal="center" vertical="center" wrapText="1"/>
    </xf>
    <xf numFmtId="0" fontId="44" fillId="0" borderId="1" xfId="11" applyFont="1" applyBorder="1" applyAlignment="1">
      <alignment horizontal="center" vertical="center"/>
    </xf>
    <xf numFmtId="0" fontId="44" fillId="0" borderId="4" xfId="11" applyFont="1" applyBorder="1" applyAlignment="1">
      <alignment horizontal="center" vertical="center" wrapText="1"/>
    </xf>
    <xf numFmtId="0" fontId="44" fillId="0" borderId="12" xfId="11" applyFont="1" applyBorder="1" applyAlignment="1">
      <alignment horizontal="center" vertical="center" wrapText="1"/>
    </xf>
    <xf numFmtId="0" fontId="44" fillId="0" borderId="11" xfId="11" applyFont="1" applyBorder="1" applyAlignment="1">
      <alignment horizontal="center" vertical="center" wrapText="1"/>
    </xf>
    <xf numFmtId="0" fontId="70" fillId="0" borderId="12" xfId="11" applyFont="1" applyBorder="1" applyAlignment="1">
      <alignment vertical="center" wrapText="1"/>
    </xf>
    <xf numFmtId="0" fontId="70" fillId="0" borderId="11" xfId="11" applyFont="1" applyBorder="1" applyAlignment="1">
      <alignment vertical="center" wrapText="1"/>
    </xf>
    <xf numFmtId="38" fontId="70" fillId="0" borderId="12" xfId="4" applyFont="1" applyBorder="1">
      <alignment vertical="center"/>
    </xf>
    <xf numFmtId="38" fontId="70" fillId="0" borderId="11" xfId="4" applyFont="1" applyBorder="1">
      <alignment vertical="center"/>
    </xf>
    <xf numFmtId="0" fontId="70" fillId="0" borderId="131" xfId="11" applyFont="1" applyBorder="1" applyAlignment="1">
      <alignment horizontal="center" vertical="center"/>
    </xf>
    <xf numFmtId="0" fontId="70" fillId="0" borderId="117" xfId="11" applyFont="1" applyBorder="1" applyAlignment="1">
      <alignment horizontal="center" vertical="center"/>
    </xf>
    <xf numFmtId="0" fontId="70" fillId="0" borderId="12" xfId="11" applyFont="1" applyBorder="1">
      <alignment vertical="center"/>
    </xf>
    <xf numFmtId="0" fontId="70" fillId="0" borderId="11" xfId="11" applyFont="1" applyBorder="1">
      <alignment vertical="center"/>
    </xf>
    <xf numFmtId="0" fontId="70" fillId="0" borderId="12" xfId="11" applyFont="1" applyBorder="1" applyAlignment="1">
      <alignment horizontal="center" vertical="center"/>
    </xf>
    <xf numFmtId="0" fontId="70" fillId="0" borderId="11" xfId="11" applyFont="1" applyBorder="1" applyAlignment="1">
      <alignment horizontal="center" vertical="center"/>
    </xf>
    <xf numFmtId="0" fontId="70" fillId="6" borderId="16" xfId="11" applyFont="1" applyFill="1" applyBorder="1" applyAlignment="1">
      <alignment horizontal="left" vertical="center"/>
    </xf>
    <xf numFmtId="0" fontId="70" fillId="6" borderId="17" xfId="11" applyFont="1" applyFill="1" applyBorder="1" applyAlignment="1">
      <alignment horizontal="left" vertical="center"/>
    </xf>
    <xf numFmtId="0" fontId="70" fillId="6" borderId="19" xfId="11" applyFont="1" applyFill="1" applyBorder="1" applyAlignment="1">
      <alignment horizontal="left" vertical="center"/>
    </xf>
    <xf numFmtId="0" fontId="70" fillId="6" borderId="20" xfId="11" applyFont="1" applyFill="1" applyBorder="1" applyAlignment="1">
      <alignment horizontal="left" vertical="center"/>
    </xf>
    <xf numFmtId="0" fontId="70" fillId="6" borderId="5" xfId="11" applyFont="1" applyFill="1" applyBorder="1" applyAlignment="1">
      <alignment horizontal="left" vertical="center"/>
    </xf>
    <xf numFmtId="0" fontId="70" fillId="6" borderId="7" xfId="11" applyFont="1" applyFill="1" applyBorder="1" applyAlignment="1">
      <alignment horizontal="left" vertical="center"/>
    </xf>
    <xf numFmtId="0" fontId="70" fillId="6" borderId="16" xfId="11" applyFont="1" applyFill="1" applyBorder="1" applyAlignment="1">
      <alignment horizontal="left" vertical="center" wrapText="1"/>
    </xf>
    <xf numFmtId="0" fontId="70" fillId="6" borderId="17" xfId="11" applyFont="1" applyFill="1" applyBorder="1" applyAlignment="1">
      <alignment horizontal="left" vertical="center" wrapText="1"/>
    </xf>
    <xf numFmtId="0" fontId="70" fillId="6" borderId="19" xfId="11" applyFont="1" applyFill="1" applyBorder="1" applyAlignment="1">
      <alignment horizontal="left" vertical="center" wrapText="1"/>
    </xf>
    <xf numFmtId="0" fontId="70" fillId="6" borderId="20" xfId="11" applyFont="1" applyFill="1" applyBorder="1" applyAlignment="1">
      <alignment horizontal="left" vertical="center" wrapText="1"/>
    </xf>
    <xf numFmtId="0" fontId="70" fillId="6" borderId="5" xfId="11" applyFont="1" applyFill="1" applyBorder="1" applyAlignment="1">
      <alignment horizontal="left" vertical="center" wrapText="1"/>
    </xf>
    <xf numFmtId="0" fontId="70" fillId="6" borderId="7" xfId="11" applyFont="1" applyFill="1" applyBorder="1" applyAlignment="1">
      <alignment horizontal="left" vertical="center" wrapText="1"/>
    </xf>
    <xf numFmtId="0" fontId="68" fillId="0" borderId="6" xfId="11" applyFont="1" applyBorder="1" applyAlignment="1">
      <alignment horizontal="right" vertical="center"/>
    </xf>
    <xf numFmtId="0" fontId="70" fillId="0" borderId="6" xfId="11" applyFont="1" applyBorder="1" applyAlignment="1">
      <alignment horizontal="right" vertical="center"/>
    </xf>
    <xf numFmtId="0" fontId="70" fillId="0" borderId="1" xfId="11" applyFont="1" applyBorder="1" applyAlignment="1">
      <alignment horizontal="center" vertical="center"/>
    </xf>
    <xf numFmtId="38" fontId="70" fillId="0" borderId="1" xfId="4" applyFont="1" applyBorder="1" applyAlignment="1">
      <alignment horizontal="center" vertical="center" wrapText="1"/>
    </xf>
    <xf numFmtId="38" fontId="70" fillId="0" borderId="1" xfId="4" applyFont="1" applyBorder="1" applyAlignment="1">
      <alignment horizontal="center" vertical="center"/>
    </xf>
    <xf numFmtId="0" fontId="69" fillId="0" borderId="0" xfId="11" applyFont="1" applyAlignment="1">
      <alignment horizontal="left" vertical="center"/>
    </xf>
    <xf numFmtId="0" fontId="71" fillId="0" borderId="0" xfId="11" applyFont="1" applyAlignment="1">
      <alignment horizontal="left" vertical="center"/>
    </xf>
    <xf numFmtId="0" fontId="8" fillId="0" borderId="15" xfId="18" applyFont="1" applyBorder="1" applyAlignment="1">
      <alignment horizontal="center" vertical="center"/>
    </xf>
    <xf numFmtId="0" fontId="8" fillId="0" borderId="2" xfId="18" applyFont="1" applyBorder="1" applyAlignment="1">
      <alignment horizontal="center" vertical="center"/>
    </xf>
    <xf numFmtId="0" fontId="8" fillId="0" borderId="4" xfId="18" applyFont="1" applyBorder="1" applyAlignment="1">
      <alignment horizontal="center" vertical="center"/>
    </xf>
    <xf numFmtId="0" fontId="8" fillId="0" borderId="12" xfId="18" applyFont="1" applyBorder="1" applyAlignment="1">
      <alignment horizontal="center" vertical="center"/>
    </xf>
    <xf numFmtId="0" fontId="8" fillId="0" borderId="11" xfId="18" applyFont="1" applyBorder="1" applyAlignment="1">
      <alignment horizontal="center" vertical="center"/>
    </xf>
    <xf numFmtId="0" fontId="8" fillId="0" borderId="15" xfId="18" applyFont="1" applyBorder="1" applyAlignment="1">
      <alignment horizontal="center" vertical="center" wrapText="1"/>
    </xf>
    <xf numFmtId="0" fontId="8" fillId="0" borderId="2" xfId="18" applyFont="1" applyBorder="1" applyAlignment="1">
      <alignment horizontal="center" vertical="center" wrapText="1"/>
    </xf>
    <xf numFmtId="0" fontId="8" fillId="6" borderId="15" xfId="18" applyFont="1" applyFill="1" applyBorder="1" applyAlignment="1">
      <alignment horizontal="center" vertical="center" wrapText="1"/>
    </xf>
    <xf numFmtId="0" fontId="8" fillId="6" borderId="2" xfId="18" applyFont="1" applyFill="1" applyBorder="1" applyAlignment="1">
      <alignment horizontal="center" vertical="center" wrapText="1"/>
    </xf>
    <xf numFmtId="0" fontId="8" fillId="6" borderId="4" xfId="18" applyFont="1" applyFill="1" applyBorder="1" applyAlignment="1">
      <alignment horizontal="center" vertical="center" wrapText="1"/>
    </xf>
    <xf numFmtId="0" fontId="8" fillId="0" borderId="10" xfId="18" applyFont="1" applyBorder="1" applyAlignment="1">
      <alignment horizontal="center" vertical="center"/>
    </xf>
    <xf numFmtId="38" fontId="68" fillId="6" borderId="0" xfId="6" applyFont="1" applyFill="1" applyAlignment="1">
      <alignment horizontal="left" vertical="center" wrapText="1"/>
    </xf>
    <xf numFmtId="38" fontId="70" fillId="6" borderId="0" xfId="6" applyFont="1" applyFill="1" applyAlignment="1">
      <alignment horizontal="left" vertical="center" wrapText="1"/>
    </xf>
    <xf numFmtId="0" fontId="5" fillId="6" borderId="6" xfId="11" applyFill="1" applyBorder="1" applyAlignment="1">
      <alignment horizontal="left" vertical="center"/>
    </xf>
    <xf numFmtId="0" fontId="17" fillId="6" borderId="6" xfId="11" applyFont="1" applyFill="1" applyBorder="1" applyAlignment="1">
      <alignment horizontal="left" vertical="center"/>
    </xf>
    <xf numFmtId="0" fontId="18" fillId="6" borderId="6" xfId="11" applyFont="1" applyFill="1" applyBorder="1" applyAlignment="1">
      <alignment horizontal="right" vertical="center"/>
    </xf>
    <xf numFmtId="0" fontId="5" fillId="6" borderId="1" xfId="11" applyFill="1" applyBorder="1" applyAlignment="1">
      <alignment horizontal="center" vertical="center"/>
    </xf>
    <xf numFmtId="0" fontId="5" fillId="6" borderId="11" xfId="11" applyFill="1" applyBorder="1" applyAlignment="1">
      <alignment horizontal="center" vertical="center"/>
    </xf>
    <xf numFmtId="178" fontId="39" fillId="0" borderId="0" xfId="11" applyNumberFormat="1" applyFont="1" applyAlignment="1">
      <alignment horizontal="right" vertical="center"/>
    </xf>
    <xf numFmtId="178" fontId="53" fillId="0" borderId="0" xfId="11" applyNumberFormat="1" applyFont="1" applyAlignment="1">
      <alignment horizontal="center"/>
    </xf>
    <xf numFmtId="178" fontId="9" fillId="0" borderId="0" xfId="11" applyNumberFormat="1" applyFont="1" applyAlignment="1">
      <alignment horizontal="center" vertical="center"/>
    </xf>
    <xf numFmtId="178" fontId="5" fillId="13" borderId="50" xfId="11" applyNumberFormat="1" applyFill="1" applyBorder="1" applyAlignment="1">
      <alignment horizontal="center" vertical="center"/>
    </xf>
    <xf numFmtId="178" fontId="5" fillId="13" borderId="51" xfId="11" applyNumberFormat="1" applyFill="1" applyBorder="1" applyAlignment="1">
      <alignment horizontal="center" vertical="center"/>
    </xf>
    <xf numFmtId="178" fontId="5" fillId="13" borderId="51" xfId="11" applyNumberFormat="1" applyFill="1" applyBorder="1">
      <alignment vertical="center"/>
    </xf>
    <xf numFmtId="178" fontId="5" fillId="13" borderId="109" xfId="11" applyNumberFormat="1" applyFill="1" applyBorder="1" applyAlignment="1">
      <alignment horizontal="center" vertical="center"/>
    </xf>
    <xf numFmtId="178" fontId="5" fillId="13" borderId="110" xfId="11" applyNumberFormat="1" applyFill="1" applyBorder="1" applyAlignment="1">
      <alignment horizontal="center" vertical="center"/>
    </xf>
    <xf numFmtId="178" fontId="77" fillId="0" borderId="19" xfId="6" applyNumberFormat="1" applyFont="1" applyBorder="1" applyAlignment="1">
      <alignment horizontal="right" vertical="center"/>
    </xf>
    <xf numFmtId="178" fontId="77" fillId="0" borderId="21" xfId="6" applyNumberFormat="1" applyFont="1" applyBorder="1" applyAlignment="1">
      <alignment horizontal="right" vertical="center"/>
    </xf>
    <xf numFmtId="178" fontId="5" fillId="0" borderId="9" xfId="6" applyNumberFormat="1" applyBorder="1" applyAlignment="1">
      <alignment horizontal="center" vertical="center"/>
    </xf>
    <xf numFmtId="178" fontId="5" fillId="0" borderId="10" xfId="6" applyNumberFormat="1" applyBorder="1" applyAlignment="1">
      <alignment horizontal="center" vertical="center"/>
    </xf>
    <xf numFmtId="178" fontId="77" fillId="0" borderId="12" xfId="6" applyNumberFormat="1" applyFont="1" applyBorder="1" applyAlignment="1">
      <alignment horizontal="right" vertical="center"/>
    </xf>
    <xf numFmtId="178" fontId="77" fillId="0" borderId="13" xfId="6" applyNumberFormat="1" applyFont="1" applyBorder="1" applyAlignment="1">
      <alignment horizontal="right" vertical="center"/>
    </xf>
    <xf numFmtId="178" fontId="5" fillId="0" borderId="22" xfId="11" applyNumberFormat="1" applyBorder="1" applyAlignment="1">
      <alignment horizontal="center" vertical="center"/>
    </xf>
    <xf numFmtId="178" fontId="5" fillId="0" borderId="6" xfId="11" applyNumberFormat="1" applyBorder="1" applyAlignment="1">
      <alignment horizontal="center" vertical="center"/>
    </xf>
    <xf numFmtId="178" fontId="5" fillId="0" borderId="7" xfId="11" applyNumberFormat="1" applyBorder="1" applyAlignment="1">
      <alignment horizontal="center" vertical="center"/>
    </xf>
    <xf numFmtId="178" fontId="77" fillId="0" borderId="5" xfId="6" applyNumberFormat="1" applyFont="1" applyBorder="1" applyAlignment="1">
      <alignment horizontal="right" vertical="center"/>
    </xf>
    <xf numFmtId="178" fontId="77" fillId="0" borderId="8" xfId="6" applyNumberFormat="1" applyFont="1" applyBorder="1" applyAlignment="1">
      <alignment horizontal="right" vertical="center"/>
    </xf>
    <xf numFmtId="178" fontId="5" fillId="0" borderId="65" xfId="11" applyNumberFormat="1" applyBorder="1" applyAlignment="1">
      <alignment horizontal="center" vertical="center"/>
    </xf>
    <xf numFmtId="178" fontId="5" fillId="0" borderId="66" xfId="11" applyNumberFormat="1" applyBorder="1" applyAlignment="1">
      <alignment horizontal="center" vertical="center"/>
    </xf>
    <xf numFmtId="178" fontId="5" fillId="0" borderId="111" xfId="11" applyNumberFormat="1" applyBorder="1" applyAlignment="1">
      <alignment horizontal="center" vertical="center"/>
    </xf>
    <xf numFmtId="178" fontId="77" fillId="0" borderId="107" xfId="6" applyNumberFormat="1" applyFont="1" applyBorder="1" applyAlignment="1">
      <alignment horizontal="right" vertical="center"/>
    </xf>
    <xf numFmtId="178" fontId="77" fillId="0" borderId="24" xfId="6" applyNumberFormat="1" applyFont="1" applyBorder="1" applyAlignment="1">
      <alignment horizontal="right" vertical="center"/>
    </xf>
    <xf numFmtId="178" fontId="5" fillId="13" borderId="50" xfId="6" applyNumberFormat="1" applyFill="1" applyBorder="1" applyAlignment="1">
      <alignment horizontal="center" vertical="center"/>
    </xf>
    <xf numFmtId="178" fontId="5" fillId="13" borderId="51" xfId="6" applyNumberFormat="1" applyFill="1" applyBorder="1" applyAlignment="1">
      <alignment horizontal="center" vertical="center"/>
    </xf>
    <xf numFmtId="178" fontId="5" fillId="13" borderId="108" xfId="6" applyNumberFormat="1" applyFill="1" applyBorder="1" applyAlignment="1">
      <alignment horizontal="center" vertical="center"/>
    </xf>
    <xf numFmtId="178" fontId="77" fillId="13" borderId="109" xfId="6" applyNumberFormat="1" applyFont="1" applyFill="1" applyBorder="1" applyAlignment="1">
      <alignment horizontal="right" vertical="center"/>
    </xf>
    <xf numFmtId="178" fontId="77" fillId="13" borderId="110" xfId="6" applyNumberFormat="1" applyFont="1" applyFill="1" applyBorder="1" applyAlignment="1">
      <alignment horizontal="right" vertical="center"/>
    </xf>
    <xf numFmtId="178" fontId="5" fillId="13" borderId="108" xfId="11" applyNumberFormat="1" applyFill="1" applyBorder="1" applyAlignment="1">
      <alignment horizontal="center" vertical="center"/>
    </xf>
    <xf numFmtId="0" fontId="5" fillId="0" borderId="0" xfId="11" applyAlignment="1">
      <alignment horizontal="center" wrapText="1"/>
    </xf>
    <xf numFmtId="0" fontId="37" fillId="13" borderId="50" xfId="11" applyFont="1" applyFill="1" applyBorder="1" applyAlignment="1">
      <alignment horizontal="center" vertical="center"/>
    </xf>
    <xf numFmtId="0" fontId="37" fillId="13" borderId="51" xfId="11" applyFont="1" applyFill="1" applyBorder="1" applyAlignment="1">
      <alignment horizontal="center" vertical="center"/>
    </xf>
    <xf numFmtId="0" fontId="37" fillId="13" borderId="109" xfId="11" applyFont="1" applyFill="1" applyBorder="1" applyAlignment="1">
      <alignment horizontal="center"/>
    </xf>
    <xf numFmtId="0" fontId="37" fillId="13" borderId="110" xfId="11" applyFont="1" applyFill="1" applyBorder="1" applyAlignment="1">
      <alignment horizontal="center"/>
    </xf>
    <xf numFmtId="38" fontId="37" fillId="0" borderId="19" xfId="6" applyFont="1" applyBorder="1" applyAlignment="1">
      <alignment horizontal="right" vertical="center"/>
    </xf>
    <xf numFmtId="38" fontId="37" fillId="0" borderId="21" xfId="6" applyFont="1" applyBorder="1" applyAlignment="1">
      <alignment horizontal="right" vertical="center"/>
    </xf>
    <xf numFmtId="38" fontId="37" fillId="0" borderId="12" xfId="6" applyFont="1" applyBorder="1" applyAlignment="1">
      <alignment horizontal="right" vertical="center"/>
    </xf>
    <xf numFmtId="38" fontId="37" fillId="0" borderId="13" xfId="6" applyFont="1" applyBorder="1" applyAlignment="1">
      <alignment horizontal="right" vertical="center"/>
    </xf>
    <xf numFmtId="38" fontId="37" fillId="0" borderId="109" xfId="6" applyFont="1" applyBorder="1" applyAlignment="1">
      <alignment horizontal="right" vertical="center"/>
    </xf>
    <xf numFmtId="38" fontId="37" fillId="0" borderId="110" xfId="6" applyFont="1" applyBorder="1" applyAlignment="1">
      <alignment horizontal="right" vertical="center"/>
    </xf>
    <xf numFmtId="0" fontId="57" fillId="0" borderId="0" xfId="11" applyFont="1" applyAlignment="1">
      <alignment horizontal="right" vertical="center"/>
    </xf>
    <xf numFmtId="0" fontId="58" fillId="0" borderId="0" xfId="11" applyFont="1" applyAlignment="1">
      <alignment horizontal="center"/>
    </xf>
    <xf numFmtId="0" fontId="59" fillId="0" borderId="0" xfId="11" applyFont="1" applyAlignment="1">
      <alignment horizontal="center"/>
    </xf>
    <xf numFmtId="0" fontId="59" fillId="13" borderId="43" xfId="11" applyFont="1" applyFill="1" applyBorder="1" applyAlignment="1">
      <alignment horizontal="center" vertical="center"/>
    </xf>
    <xf numFmtId="0" fontId="59" fillId="13" borderId="44" xfId="11" applyFont="1" applyFill="1" applyBorder="1" applyAlignment="1">
      <alignment horizontal="center" vertical="center"/>
    </xf>
    <xf numFmtId="0" fontId="59" fillId="13" borderId="45" xfId="11" applyFont="1" applyFill="1" applyBorder="1" applyAlignment="1">
      <alignment horizontal="center" vertical="center"/>
    </xf>
    <xf numFmtId="0" fontId="59" fillId="13" borderId="65" xfId="11" applyFont="1" applyFill="1" applyBorder="1" applyAlignment="1">
      <alignment horizontal="center" vertical="center"/>
    </xf>
    <xf numFmtId="0" fontId="59" fillId="13" borderId="66" xfId="11" applyFont="1" applyFill="1" applyBorder="1" applyAlignment="1">
      <alignment horizontal="center" vertical="center"/>
    </xf>
    <xf numFmtId="0" fontId="59" fillId="13" borderId="111" xfId="11" applyFont="1" applyFill="1" applyBorder="1" applyAlignment="1">
      <alignment horizontal="center" vertical="center"/>
    </xf>
    <xf numFmtId="0" fontId="59" fillId="13" borderId="115" xfId="11" applyFont="1" applyFill="1" applyBorder="1" applyAlignment="1">
      <alignment horizontal="center" vertical="center"/>
    </xf>
    <xf numFmtId="0" fontId="59" fillId="13" borderId="107" xfId="11" applyFont="1" applyFill="1" applyBorder="1" applyAlignment="1">
      <alignment horizontal="center" vertical="center"/>
    </xf>
    <xf numFmtId="178" fontId="37" fillId="0" borderId="104" xfId="11" applyNumberFormat="1" applyFont="1" applyBorder="1" applyAlignment="1">
      <alignment horizontal="right" vertical="center" shrinkToFit="1"/>
    </xf>
    <xf numFmtId="178" fontId="37" fillId="0" borderId="47" xfId="11" applyNumberFormat="1" applyFont="1" applyBorder="1" applyAlignment="1">
      <alignment horizontal="right" vertical="center" shrinkToFit="1"/>
    </xf>
    <xf numFmtId="178" fontId="37" fillId="0" borderId="16" xfId="11" applyNumberFormat="1" applyFont="1" applyBorder="1" applyAlignment="1">
      <alignment horizontal="right" vertical="center" shrinkToFit="1"/>
    </xf>
    <xf numFmtId="178" fontId="37" fillId="0" borderId="17" xfId="11" applyNumberFormat="1" applyFont="1" applyBorder="1" applyAlignment="1">
      <alignment horizontal="right" vertical="center" shrinkToFit="1"/>
    </xf>
    <xf numFmtId="178" fontId="37" fillId="0" borderId="19" xfId="11" applyNumberFormat="1" applyFont="1" applyBorder="1" applyAlignment="1">
      <alignment horizontal="right" vertical="center" shrinkToFit="1"/>
    </xf>
    <xf numFmtId="178" fontId="37" fillId="0" borderId="20" xfId="11" applyNumberFormat="1" applyFont="1" applyBorder="1" applyAlignment="1">
      <alignment horizontal="right" vertical="center" shrinkToFit="1"/>
    </xf>
    <xf numFmtId="178" fontId="37" fillId="0" borderId="5" xfId="11" applyNumberFormat="1" applyFont="1" applyBorder="1" applyAlignment="1">
      <alignment horizontal="right" vertical="center" shrinkToFit="1"/>
    </xf>
    <xf numFmtId="178" fontId="37" fillId="0" borderId="7" xfId="11" applyNumberFormat="1" applyFont="1" applyBorder="1" applyAlignment="1">
      <alignment horizontal="right" vertical="center" shrinkToFit="1"/>
    </xf>
    <xf numFmtId="178" fontId="37" fillId="0" borderId="12" xfId="11" applyNumberFormat="1" applyFont="1" applyBorder="1" applyAlignment="1">
      <alignment horizontal="right" vertical="center" shrinkToFit="1"/>
    </xf>
    <xf numFmtId="178" fontId="37" fillId="0" borderId="10" xfId="11" applyNumberFormat="1" applyFont="1" applyBorder="1" applyAlignment="1">
      <alignment horizontal="right" vertical="center" shrinkToFit="1"/>
    </xf>
    <xf numFmtId="178" fontId="37" fillId="0" borderId="0" xfId="11" applyNumberFormat="1" applyFont="1" applyAlignment="1">
      <alignment horizontal="right" vertical="center" shrinkToFit="1"/>
    </xf>
    <xf numFmtId="178" fontId="37" fillId="0" borderId="6" xfId="11" applyNumberFormat="1" applyFont="1" applyBorder="1" applyAlignment="1">
      <alignment horizontal="right" vertical="center" shrinkToFit="1"/>
    </xf>
    <xf numFmtId="178" fontId="37" fillId="0" borderId="112" xfId="11" applyNumberFormat="1" applyFont="1" applyBorder="1" applyAlignment="1">
      <alignment horizontal="right" vertical="center" shrinkToFit="1"/>
    </xf>
    <xf numFmtId="178" fontId="37" fillId="0" borderId="49" xfId="11" applyNumberFormat="1" applyFont="1" applyBorder="1" applyAlignment="1">
      <alignment horizontal="right" vertical="center" shrinkToFit="1"/>
    </xf>
    <xf numFmtId="178" fontId="37" fillId="0" borderId="107" xfId="11" applyNumberFormat="1" applyFont="1" applyBorder="1" applyAlignment="1">
      <alignment horizontal="right" vertical="center" shrinkToFit="1"/>
    </xf>
    <xf numFmtId="178" fontId="37" fillId="0" borderId="66" xfId="11" applyNumberFormat="1" applyFont="1" applyBorder="1" applyAlignment="1">
      <alignment horizontal="right" vertical="center" shrinkToFit="1"/>
    </xf>
    <xf numFmtId="178" fontId="37" fillId="0" borderId="113" xfId="11" applyNumberFormat="1" applyFont="1" applyBorder="1" applyAlignment="1">
      <alignment horizontal="right" vertical="center" shrinkToFit="1"/>
    </xf>
    <xf numFmtId="178" fontId="37" fillId="0" borderId="114" xfId="11" applyNumberFormat="1" applyFont="1" applyBorder="1" applyAlignment="1">
      <alignment horizontal="right" vertical="center" shrinkToFit="1"/>
    </xf>
    <xf numFmtId="0" fontId="38" fillId="0" borderId="0" xfId="11" applyFont="1" applyAlignment="1">
      <alignment horizontal="right" vertical="center"/>
    </xf>
    <xf numFmtId="0" fontId="39" fillId="0" borderId="0" xfId="11" applyFont="1" applyAlignment="1">
      <alignment horizontal="center" vertical="center"/>
    </xf>
    <xf numFmtId="0" fontId="5" fillId="0" borderId="0" xfId="11" applyAlignment="1">
      <alignment horizontal="center" vertical="center"/>
    </xf>
    <xf numFmtId="0" fontId="37" fillId="13" borderId="43" xfId="11" applyFont="1" applyFill="1" applyBorder="1" applyAlignment="1">
      <alignment horizontal="center" vertical="center"/>
    </xf>
    <xf numFmtId="0" fontId="5" fillId="13" borderId="44" xfId="11" applyFill="1" applyBorder="1" applyAlignment="1">
      <alignment horizontal="center" vertical="center"/>
    </xf>
    <xf numFmtId="0" fontId="5" fillId="13" borderId="44" xfId="11" applyFill="1" applyBorder="1">
      <alignment vertical="center"/>
    </xf>
    <xf numFmtId="0" fontId="5" fillId="13" borderId="45" xfId="11" applyFill="1" applyBorder="1">
      <alignment vertical="center"/>
    </xf>
    <xf numFmtId="0" fontId="5" fillId="13" borderId="65" xfId="11" applyFill="1" applyBorder="1">
      <alignment vertical="center"/>
    </xf>
    <xf numFmtId="0" fontId="5" fillId="13" borderId="66" xfId="11" applyFill="1" applyBorder="1">
      <alignment vertical="center"/>
    </xf>
    <xf numFmtId="0" fontId="5" fillId="13" borderId="111" xfId="11" applyFill="1" applyBorder="1">
      <alignment vertical="center"/>
    </xf>
    <xf numFmtId="178" fontId="7" fillId="13" borderId="115" xfId="11" applyNumberFormat="1" applyFont="1" applyFill="1" applyBorder="1" applyAlignment="1">
      <alignment horizontal="center" vertical="center"/>
    </xf>
    <xf numFmtId="178" fontId="7" fillId="13" borderId="52" xfId="11" applyNumberFormat="1" applyFont="1" applyFill="1" applyBorder="1" applyAlignment="1">
      <alignment horizontal="center" vertical="center"/>
    </xf>
    <xf numFmtId="178" fontId="7" fillId="13" borderId="107" xfId="11" applyNumberFormat="1" applyFont="1" applyFill="1" applyBorder="1" applyAlignment="1">
      <alignment horizontal="center" vertical="center"/>
    </xf>
    <xf numFmtId="178" fontId="7" fillId="13" borderId="24" xfId="11" applyNumberFormat="1" applyFont="1" applyFill="1" applyBorder="1" applyAlignment="1">
      <alignment horizontal="center" vertical="center"/>
    </xf>
    <xf numFmtId="178" fontId="37" fillId="0" borderId="115" xfId="6" applyNumberFormat="1" applyFont="1" applyBorder="1" applyAlignment="1">
      <alignment horizontal="right" vertical="center"/>
    </xf>
    <xf numFmtId="178" fontId="37" fillId="0" borderId="52" xfId="6" applyNumberFormat="1" applyFont="1" applyBorder="1" applyAlignment="1">
      <alignment horizontal="right" vertical="center"/>
    </xf>
    <xf numFmtId="0" fontId="23" fillId="0" borderId="22" xfId="11" applyFont="1" applyBorder="1" applyAlignment="1">
      <alignment horizontal="left" vertical="center"/>
    </xf>
    <xf numFmtId="0" fontId="23" fillId="0" borderId="6" xfId="11" applyFont="1" applyBorder="1" applyAlignment="1">
      <alignment horizontal="left" vertical="center"/>
    </xf>
    <xf numFmtId="0" fontId="23" fillId="0" borderId="7" xfId="11" applyFont="1" applyBorder="1" applyAlignment="1">
      <alignment horizontal="left" vertical="center"/>
    </xf>
    <xf numFmtId="178" fontId="37" fillId="0" borderId="5" xfId="6" applyNumberFormat="1" applyFont="1" applyBorder="1" applyAlignment="1">
      <alignment horizontal="right" vertical="center"/>
    </xf>
    <xf numFmtId="178" fontId="37" fillId="0" borderId="8" xfId="6" applyNumberFormat="1" applyFont="1" applyBorder="1" applyAlignment="1">
      <alignment horizontal="right" vertical="center"/>
    </xf>
    <xf numFmtId="178" fontId="37" fillId="0" borderId="112" xfId="6" applyNumberFormat="1" applyFont="1" applyBorder="1" applyAlignment="1">
      <alignment horizontal="right" vertical="center"/>
    </xf>
    <xf numFmtId="178" fontId="37" fillId="0" borderId="54" xfId="6" applyNumberFormat="1" applyFont="1" applyBorder="1" applyAlignment="1">
      <alignment horizontal="right" vertical="center"/>
    </xf>
    <xf numFmtId="178" fontId="37" fillId="0" borderId="109" xfId="6" applyNumberFormat="1" applyFont="1" applyBorder="1" applyAlignment="1">
      <alignment horizontal="right" vertical="center"/>
    </xf>
    <xf numFmtId="178" fontId="37" fillId="0" borderId="110" xfId="6" applyNumberFormat="1" applyFont="1" applyBorder="1" applyAlignment="1">
      <alignment horizontal="right" vertical="center"/>
    </xf>
    <xf numFmtId="0" fontId="23" fillId="0" borderId="14" xfId="11" applyFont="1" applyBorder="1" applyAlignment="1">
      <alignment horizontal="left" vertical="center"/>
    </xf>
    <xf numFmtId="0" fontId="23" fillId="0" borderId="0" xfId="11" applyFont="1" applyAlignment="1">
      <alignment horizontal="left" vertical="center"/>
    </xf>
    <xf numFmtId="0" fontId="23" fillId="0" borderId="20" xfId="11" applyFont="1" applyBorder="1" applyAlignment="1">
      <alignment horizontal="left" vertical="center"/>
    </xf>
    <xf numFmtId="0" fontId="23" fillId="0" borderId="50" xfId="11" applyFont="1" applyBorder="1" applyAlignment="1">
      <alignment horizontal="left" vertical="center"/>
    </xf>
    <xf numFmtId="0" fontId="23" fillId="0" borderId="51" xfId="11" applyFont="1" applyBorder="1" applyAlignment="1">
      <alignment horizontal="left" vertical="center"/>
    </xf>
    <xf numFmtId="0" fontId="23" fillId="0" borderId="108" xfId="11" applyFont="1" applyBorder="1" applyAlignment="1">
      <alignment horizontal="left" vertical="center"/>
    </xf>
    <xf numFmtId="38" fontId="7" fillId="0" borderId="1" xfId="4" applyFont="1" applyBorder="1" applyAlignment="1">
      <alignment horizontal="center" vertical="center" wrapText="1"/>
    </xf>
    <xf numFmtId="38" fontId="7" fillId="0" borderId="1" xfId="4" applyFont="1" applyBorder="1" applyAlignment="1">
      <alignment horizontal="center" vertical="center"/>
    </xf>
    <xf numFmtId="38" fontId="7" fillId="0" borderId="16" xfId="4" applyFont="1" applyBorder="1" applyAlignment="1">
      <alignment horizontal="center" vertical="center" wrapText="1"/>
    </xf>
    <xf numFmtId="38" fontId="7" fillId="0" borderId="5" xfId="4" applyFont="1" applyBorder="1" applyAlignment="1">
      <alignment horizontal="center" vertical="center"/>
    </xf>
    <xf numFmtId="38" fontId="9" fillId="0" borderId="0" xfId="4" applyFont="1" applyAlignment="1">
      <alignment horizontal="left" wrapText="1"/>
    </xf>
    <xf numFmtId="38" fontId="9" fillId="0" borderId="0" xfId="4" applyFont="1" applyAlignment="1">
      <alignment horizontal="left"/>
    </xf>
    <xf numFmtId="38" fontId="7" fillId="0" borderId="15" xfId="4" applyFont="1" applyBorder="1" applyAlignment="1">
      <alignment horizontal="center" vertical="center" wrapText="1"/>
    </xf>
    <xf numFmtId="38" fontId="7" fillId="0" borderId="4" xfId="4" applyFont="1" applyBorder="1" applyAlignment="1">
      <alignment horizontal="center" vertical="center"/>
    </xf>
    <xf numFmtId="178" fontId="59" fillId="0" borderId="19" xfId="11" applyNumberFormat="1" applyFont="1" applyBorder="1" applyAlignment="1">
      <alignment horizontal="center" vertical="center"/>
    </xf>
    <xf numFmtId="178" fontId="59" fillId="0" borderId="107" xfId="11" applyNumberFormat="1" applyFont="1" applyBorder="1" applyAlignment="1">
      <alignment horizontal="center" vertical="center"/>
    </xf>
    <xf numFmtId="178" fontId="37" fillId="0" borderId="55" xfId="11" applyNumberFormat="1" applyFont="1" applyBorder="1" applyAlignment="1">
      <alignment horizontal="center" vertical="center"/>
    </xf>
    <xf numFmtId="178" fontId="37" fillId="0" borderId="104" xfId="11" applyNumberFormat="1" applyFont="1" applyBorder="1" applyAlignment="1">
      <alignment horizontal="center" vertical="center"/>
    </xf>
    <xf numFmtId="178" fontId="37" fillId="0" borderId="56" xfId="11" applyNumberFormat="1" applyFont="1" applyBorder="1" applyAlignment="1">
      <alignment horizontal="center" vertical="center"/>
    </xf>
    <xf numFmtId="178" fontId="37" fillId="0" borderId="132" xfId="11" applyNumberFormat="1" applyFont="1" applyBorder="1" applyAlignment="1">
      <alignment horizontal="center" vertical="center"/>
    </xf>
    <xf numFmtId="178" fontId="37" fillId="0" borderId="133" xfId="11" applyNumberFormat="1" applyFont="1" applyBorder="1" applyAlignment="1">
      <alignment horizontal="center" vertical="center"/>
    </xf>
    <xf numFmtId="178" fontId="37" fillId="0" borderId="76" xfId="11" applyNumberFormat="1" applyFont="1" applyBorder="1" applyAlignment="1">
      <alignment horizontal="center" vertical="center"/>
    </xf>
    <xf numFmtId="178" fontId="37" fillId="0" borderId="105" xfId="11" applyNumberFormat="1" applyFont="1" applyBorder="1" applyAlignment="1">
      <alignment horizontal="center" vertical="center"/>
    </xf>
    <xf numFmtId="178" fontId="59" fillId="0" borderId="0" xfId="11" applyNumberFormat="1" applyFont="1" applyAlignment="1">
      <alignment horizontal="center" vertical="center"/>
    </xf>
    <xf numFmtId="178" fontId="59" fillId="0" borderId="66" xfId="11" applyNumberFormat="1" applyFont="1" applyBorder="1" applyAlignment="1">
      <alignment horizontal="center" vertical="center"/>
    </xf>
    <xf numFmtId="178" fontId="77" fillId="6" borderId="19" xfId="6" applyNumberFormat="1" applyFont="1" applyFill="1" applyBorder="1" applyAlignment="1">
      <alignment horizontal="right" vertical="center"/>
    </xf>
    <xf numFmtId="178" fontId="77" fillId="6" borderId="21" xfId="6" applyNumberFormat="1" applyFont="1" applyFill="1" applyBorder="1" applyAlignment="1">
      <alignment horizontal="right" vertical="center"/>
    </xf>
    <xf numFmtId="0" fontId="37" fillId="8" borderId="50" xfId="11" applyFont="1" applyFill="1" applyBorder="1" applyAlignment="1">
      <alignment horizontal="center" vertical="center"/>
    </xf>
    <xf numFmtId="0" fontId="37" fillId="8" borderId="51" xfId="11" applyFont="1" applyFill="1" applyBorder="1" applyAlignment="1">
      <alignment horizontal="center" vertical="center"/>
    </xf>
    <xf numFmtId="0" fontId="37" fillId="8" borderId="110" xfId="11" applyFont="1" applyFill="1" applyBorder="1" applyAlignment="1">
      <alignment horizontal="center" vertical="center"/>
    </xf>
    <xf numFmtId="0" fontId="53" fillId="0" borderId="0" xfId="11" applyFont="1" applyAlignment="1">
      <alignment horizontal="center"/>
    </xf>
    <xf numFmtId="0" fontId="9" fillId="0" borderId="0" xfId="11" applyFont="1" applyAlignment="1">
      <alignment horizontal="center" vertical="center"/>
    </xf>
    <xf numFmtId="0" fontId="5" fillId="6" borderId="50" xfId="11" applyFill="1" applyBorder="1" applyAlignment="1">
      <alignment horizontal="center" vertical="center"/>
    </xf>
    <xf numFmtId="0" fontId="5" fillId="6" borderId="51" xfId="11" applyFill="1" applyBorder="1" applyAlignment="1">
      <alignment horizontal="center" vertical="center"/>
    </xf>
    <xf numFmtId="0" fontId="5" fillId="6" borderId="51" xfId="11" applyFill="1" applyBorder="1">
      <alignment vertical="center"/>
    </xf>
    <xf numFmtId="178" fontId="5" fillId="6" borderId="109" xfId="11" applyNumberFormat="1" applyFill="1" applyBorder="1" applyAlignment="1">
      <alignment horizontal="center" vertical="center"/>
    </xf>
    <xf numFmtId="178" fontId="5" fillId="6" borderId="110" xfId="11" applyNumberFormat="1" applyFill="1" applyBorder="1" applyAlignment="1">
      <alignment horizontal="center" vertical="center"/>
    </xf>
    <xf numFmtId="178" fontId="5" fillId="6" borderId="51" xfId="11" applyNumberFormat="1" applyFill="1" applyBorder="1" applyAlignment="1">
      <alignment horizontal="center" vertical="center"/>
    </xf>
    <xf numFmtId="178" fontId="5" fillId="6" borderId="9" xfId="6" applyNumberFormat="1" applyFill="1" applyBorder="1" applyAlignment="1">
      <alignment horizontal="center" vertical="center"/>
    </xf>
    <xf numFmtId="178" fontId="5" fillId="6" borderId="10" xfId="6" applyNumberFormat="1" applyFill="1" applyBorder="1" applyAlignment="1">
      <alignment horizontal="center" vertical="center"/>
    </xf>
    <xf numFmtId="178" fontId="77" fillId="6" borderId="12" xfId="6" applyNumberFormat="1" applyFont="1" applyFill="1" applyBorder="1" applyAlignment="1">
      <alignment horizontal="right" vertical="center"/>
    </xf>
    <xf numFmtId="178" fontId="77" fillId="6" borderId="13" xfId="6" applyNumberFormat="1" applyFont="1" applyFill="1" applyBorder="1" applyAlignment="1">
      <alignment horizontal="right" vertical="center"/>
    </xf>
    <xf numFmtId="38" fontId="5" fillId="6" borderId="50" xfId="6" applyFill="1" applyBorder="1" applyAlignment="1">
      <alignment horizontal="center" vertical="center"/>
    </xf>
    <xf numFmtId="38" fontId="5" fillId="6" borderId="51" xfId="6" applyFill="1" applyBorder="1" applyAlignment="1">
      <alignment horizontal="center" vertical="center"/>
    </xf>
    <xf numFmtId="38" fontId="5" fillId="6" borderId="108" xfId="6" applyFill="1" applyBorder="1" applyAlignment="1">
      <alignment horizontal="center" vertical="center"/>
    </xf>
    <xf numFmtId="178" fontId="77" fillId="6" borderId="109" xfId="6" applyNumberFormat="1" applyFont="1" applyFill="1" applyBorder="1" applyAlignment="1">
      <alignment horizontal="right" vertical="center"/>
    </xf>
    <xf numFmtId="178" fontId="77" fillId="6" borderId="110" xfId="6" applyNumberFormat="1" applyFont="1" applyFill="1" applyBorder="1" applyAlignment="1">
      <alignment horizontal="right" vertical="center"/>
    </xf>
    <xf numFmtId="178" fontId="5" fillId="0" borderId="50" xfId="11" applyNumberFormat="1" applyBorder="1" applyAlignment="1">
      <alignment horizontal="center" vertical="center"/>
    </xf>
    <xf numFmtId="178" fontId="5" fillId="0" borderId="51" xfId="11" applyNumberFormat="1" applyBorder="1" applyAlignment="1">
      <alignment horizontal="center" vertical="center"/>
    </xf>
    <xf numFmtId="178" fontId="5" fillId="0" borderId="108" xfId="11" applyNumberFormat="1" applyBorder="1" applyAlignment="1">
      <alignment horizontal="center" vertical="center"/>
    </xf>
    <xf numFmtId="178" fontId="77" fillId="6" borderId="5" xfId="6" applyNumberFormat="1" applyFont="1" applyFill="1" applyBorder="1" applyAlignment="1">
      <alignment horizontal="right" vertical="center"/>
    </xf>
    <xf numFmtId="178" fontId="77" fillId="6" borderId="8" xfId="6" applyNumberFormat="1" applyFont="1" applyFill="1" applyBorder="1" applyAlignment="1">
      <alignment horizontal="right" vertical="center"/>
    </xf>
    <xf numFmtId="178" fontId="77" fillId="6" borderId="107" xfId="6" applyNumberFormat="1" applyFont="1" applyFill="1" applyBorder="1" applyAlignment="1">
      <alignment horizontal="right" vertical="center"/>
    </xf>
    <xf numFmtId="178" fontId="77" fillId="6" borderId="24" xfId="6" applyNumberFormat="1" applyFont="1" applyFill="1" applyBorder="1" applyAlignment="1">
      <alignment horizontal="right" vertical="center"/>
    </xf>
    <xf numFmtId="0" fontId="37" fillId="6" borderId="50" xfId="11" applyFont="1" applyFill="1" applyBorder="1" applyAlignment="1">
      <alignment horizontal="center" vertical="center"/>
    </xf>
    <xf numFmtId="0" fontId="37" fillId="6" borderId="51" xfId="11" applyFont="1" applyFill="1" applyBorder="1" applyAlignment="1">
      <alignment horizontal="center" vertical="center"/>
    </xf>
    <xf numFmtId="0" fontId="37" fillId="6" borderId="109" xfId="11" applyFont="1" applyFill="1" applyBorder="1" applyAlignment="1">
      <alignment horizontal="center"/>
    </xf>
    <xf numFmtId="0" fontId="37" fillId="6" borderId="110" xfId="11" applyFont="1" applyFill="1" applyBorder="1" applyAlignment="1">
      <alignment horizontal="center"/>
    </xf>
    <xf numFmtId="38" fontId="37" fillId="0" borderId="107" xfId="6" applyFont="1" applyBorder="1" applyAlignment="1">
      <alignment horizontal="right" vertical="center"/>
    </xf>
    <xf numFmtId="38" fontId="37" fillId="0" borderId="24" xfId="6" applyFont="1" applyBorder="1" applyAlignment="1">
      <alignment horizontal="right" vertical="center"/>
    </xf>
    <xf numFmtId="0" fontId="59" fillId="6" borderId="43" xfId="11" applyFont="1" applyFill="1" applyBorder="1" applyAlignment="1">
      <alignment horizontal="center" vertical="center"/>
    </xf>
    <xf numFmtId="0" fontId="59" fillId="6" borderId="44" xfId="11" applyFont="1" applyFill="1" applyBorder="1" applyAlignment="1">
      <alignment horizontal="center" vertical="center"/>
    </xf>
    <xf numFmtId="0" fontId="59" fillId="6" borderId="45" xfId="11" applyFont="1" applyFill="1" applyBorder="1" applyAlignment="1">
      <alignment horizontal="center" vertical="center"/>
    </xf>
    <xf numFmtId="0" fontId="59" fillId="6" borderId="65" xfId="11" applyFont="1" applyFill="1" applyBorder="1" applyAlignment="1">
      <alignment horizontal="center" vertical="center"/>
    </xf>
    <xf numFmtId="0" fontId="59" fillId="6" borderId="66" xfId="11" applyFont="1" applyFill="1" applyBorder="1" applyAlignment="1">
      <alignment horizontal="center" vertical="center"/>
    </xf>
    <xf numFmtId="0" fontId="59" fillId="6" borderId="111" xfId="11" applyFont="1" applyFill="1" applyBorder="1" applyAlignment="1">
      <alignment horizontal="center" vertical="center"/>
    </xf>
    <xf numFmtId="0" fontId="59" fillId="6" borderId="115" xfId="11" applyFont="1" applyFill="1" applyBorder="1" applyAlignment="1">
      <alignment horizontal="center" vertical="center"/>
    </xf>
    <xf numFmtId="0" fontId="59" fillId="6" borderId="107" xfId="11" applyFont="1" applyFill="1" applyBorder="1" applyAlignment="1">
      <alignment horizontal="center" vertical="center"/>
    </xf>
    <xf numFmtId="178" fontId="37" fillId="0" borderId="19" xfId="11" applyNumberFormat="1" applyFont="1" applyBorder="1" applyAlignment="1">
      <alignment horizontal="right" vertical="center"/>
    </xf>
    <xf numFmtId="178" fontId="37" fillId="0" borderId="21" xfId="11" applyNumberFormat="1" applyFont="1" applyBorder="1" applyAlignment="1">
      <alignment horizontal="right" vertical="center"/>
    </xf>
    <xf numFmtId="0" fontId="37" fillId="6" borderId="43" xfId="11" applyFont="1" applyFill="1" applyBorder="1" applyAlignment="1">
      <alignment horizontal="center" vertical="center"/>
    </xf>
    <xf numFmtId="0" fontId="5" fillId="6" borderId="44" xfId="11" applyFill="1" applyBorder="1" applyAlignment="1">
      <alignment horizontal="center" vertical="center"/>
    </xf>
    <xf numFmtId="0" fontId="5" fillId="6" borderId="44" xfId="11" applyFill="1" applyBorder="1">
      <alignment vertical="center"/>
    </xf>
    <xf numFmtId="0" fontId="5" fillId="6" borderId="45" xfId="11" applyFill="1" applyBorder="1">
      <alignment vertical="center"/>
    </xf>
    <xf numFmtId="0" fontId="5" fillId="6" borderId="65" xfId="11" applyFill="1" applyBorder="1">
      <alignment vertical="center"/>
    </xf>
    <xf numFmtId="0" fontId="5" fillId="6" borderId="66" xfId="11" applyFill="1" applyBorder="1">
      <alignment vertical="center"/>
    </xf>
    <xf numFmtId="0" fontId="5" fillId="6" borderId="111" xfId="11" applyFill="1" applyBorder="1">
      <alignment vertical="center"/>
    </xf>
    <xf numFmtId="0" fontId="7" fillId="6" borderId="115" xfId="11" applyFont="1" applyFill="1" applyBorder="1" applyAlignment="1">
      <alignment horizontal="center" vertical="center"/>
    </xf>
    <xf numFmtId="0" fontId="7" fillId="6" borderId="52" xfId="11" applyFont="1" applyFill="1" applyBorder="1" applyAlignment="1">
      <alignment horizontal="center" vertical="center"/>
    </xf>
    <xf numFmtId="0" fontId="7" fillId="6" borderId="107" xfId="11" applyFont="1" applyFill="1" applyBorder="1" applyAlignment="1">
      <alignment horizontal="center" vertical="center"/>
    </xf>
    <xf numFmtId="0" fontId="7" fillId="6" borderId="24" xfId="11" applyFont="1" applyFill="1" applyBorder="1" applyAlignment="1">
      <alignment horizontal="center" vertical="center"/>
    </xf>
    <xf numFmtId="178" fontId="37" fillId="0" borderId="104" xfId="6" applyNumberFormat="1" applyFont="1" applyBorder="1" applyAlignment="1">
      <alignment horizontal="right" vertical="center"/>
    </xf>
    <xf numFmtId="178" fontId="37" fillId="0" borderId="106" xfId="6" applyNumberFormat="1" applyFont="1" applyBorder="1" applyAlignment="1">
      <alignment horizontal="right" vertical="center"/>
    </xf>
  </cellXfs>
  <cellStyles count="27">
    <cellStyle name="パーセント" xfId="1" builtinId="5"/>
    <cellStyle name="パーセント 2" xfId="2" xr:uid="{00000000-0005-0000-0000-000001000000}"/>
    <cellStyle name="パーセント 2 2" xfId="21" xr:uid="{0E529197-50E1-4CFE-B153-60BF366DAE3A}"/>
    <cellStyle name="パーセント 3" xfId="3" xr:uid="{00000000-0005-0000-0000-000002000000}"/>
    <cellStyle name="パーセント 4" xfId="20" xr:uid="{1C46961C-F6E4-4303-AF55-A68CE2EF79C8}"/>
    <cellStyle name="桁区切り" xfId="4" builtinId="6"/>
    <cellStyle name="桁区切り 2" xfId="5" xr:uid="{00000000-0005-0000-0000-000004000000}"/>
    <cellStyle name="桁区切り 2 2" xfId="23" xr:uid="{E59AFD9E-78A9-4766-AB34-2E9294492573}"/>
    <cellStyle name="桁区切り 3" xfId="6" xr:uid="{00000000-0005-0000-0000-000005000000}"/>
    <cellStyle name="桁区切り 4" xfId="7" xr:uid="{00000000-0005-0000-0000-000006000000}"/>
    <cellStyle name="桁区切り 4 2" xfId="24" xr:uid="{D2253068-DBE0-4438-B03E-C5D35B2F7598}"/>
    <cellStyle name="桁区切り 5" xfId="22" xr:uid="{B93ADC93-99FE-4B7D-A157-806F0230568C}"/>
    <cellStyle name="桁区切り[0]_土地_土地 (2)" xfId="8" xr:uid="{00000000-0005-0000-0000-000007000000}"/>
    <cellStyle name="通貨" xfId="9" builtinId="7"/>
    <cellStyle name="通貨 2" xfId="25" xr:uid="{E0A24E75-3898-4BA0-8506-CFE83D8D00C0}"/>
    <cellStyle name="標準" xfId="0" builtinId="0"/>
    <cellStyle name="標準 10" xfId="10" xr:uid="{00000000-0005-0000-0000-00000A000000}"/>
    <cellStyle name="標準 2" xfId="11" xr:uid="{00000000-0005-0000-0000-00000B000000}"/>
    <cellStyle name="標準 3" xfId="12" xr:uid="{00000000-0005-0000-0000-00000C000000}"/>
    <cellStyle name="標準 3 2" xfId="26" xr:uid="{40930266-DB40-4A06-8BD6-C1FFC2B8511D}"/>
    <cellStyle name="標準 4" xfId="13" xr:uid="{00000000-0005-0000-0000-00000D000000}"/>
    <cellStyle name="標準_03.04.01.財務諸表雛形_様式_桜内案１_コピー03　普通会計４表2006.12.23_仕訳" xfId="14" xr:uid="{00000000-0005-0000-0000-00000F000000}"/>
    <cellStyle name="標準_070708_資料02-03基準モデル別表B（桜内修正）" xfId="15" xr:uid="{00000000-0005-0000-0000-000010000000}"/>
    <cellStyle name="標準_070928資金仕訳変換表(修正後)" xfId="16" xr:uid="{00000000-0005-0000-0000-000011000000}"/>
    <cellStyle name="標準_表紙" xfId="17" xr:uid="{00000000-0005-0000-0000-000013000000}"/>
    <cellStyle name="標準_附属明細表PL・NW・WS　20060423修正版" xfId="18" xr:uid="{00000000-0005-0000-0000-000014000000}"/>
    <cellStyle name="標準_別冊１　Ｐ2～Ｐ5　普通会計４表20070113_仕訳" xfId="19" xr:uid="{00000000-0005-0000-0000-000015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475473795406944E-2"/>
          <c:y val="0.11764732281701215"/>
          <c:w val="0.57622757193870744"/>
          <c:h val="0.8198547808810534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89-4442-B89F-00FF46907049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89-4442-B89F-00FF46907049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89-4442-B89F-00FF46907049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89-4442-B89F-00FF46907049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89-4442-B89F-00FF46907049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89-4442-B89F-00FF4690704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D889-4442-B89F-00FF4690704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889-4442-B89F-00FF4690704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(BS資料①!$G$6:$G$8,BS資料①!$G$10,BS資料①!$G$12:$G$15)</c:f>
              <c:strCache>
                <c:ptCount val="8"/>
                <c:pt idx="0">
                  <c:v>      事業用資産</c:v>
                </c:pt>
                <c:pt idx="1">
                  <c:v>      物品</c:v>
                </c:pt>
                <c:pt idx="2">
                  <c:v>      インフラ資産</c:v>
                </c:pt>
                <c:pt idx="3">
                  <c:v>    投資その他の資産</c:v>
                </c:pt>
                <c:pt idx="4">
                  <c:v>    現金預金</c:v>
                </c:pt>
                <c:pt idx="5">
                  <c:v>    未収金</c:v>
                </c:pt>
                <c:pt idx="6">
                  <c:v>    基金</c:v>
                </c:pt>
                <c:pt idx="7">
                  <c:v>    その他</c:v>
                </c:pt>
              </c:strCache>
            </c:strRef>
          </c:cat>
          <c:val>
            <c:numRef>
              <c:f>(BS資料①!$I$6:$I$8,BS資料①!$I$10,BS資料①!$I$12:$I$15)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9-4442-B89F-00FF46907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7553303177528334"/>
          <c:y val="0.23691517899105585"/>
          <c:w val="0.96631373206008819"/>
          <c:h val="0.9696995726773822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097733199206962E-2"/>
          <c:y val="4.3357372880122765E-2"/>
          <c:w val="0.64736656350579225"/>
          <c:h val="0.94597929905114131"/>
        </c:manualLayout>
      </c:layout>
      <c:pieChart>
        <c:varyColors val="1"/>
        <c:ser>
          <c:idx val="0"/>
          <c:order val="0"/>
          <c:tx>
            <c:strRef>
              <c:f>PL資料①!$I$2</c:f>
              <c:strCache>
                <c:ptCount val="1"/>
                <c:pt idx="0">
                  <c:v>割合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39E-4E33-ABE7-10F51B911D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39E-4E33-ABE7-10F51B911DD6}"/>
              </c:ext>
            </c:extLst>
          </c:dPt>
          <c:dPt>
            <c:idx val="2"/>
            <c:bubble3D val="0"/>
            <c:spPr>
              <a:solidFill>
                <a:srgbClr val="FFFF00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39E-4E33-ABE7-10F51B911D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39E-4E33-ABE7-10F51B911D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39E-4E33-ABE7-10F51B911D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9E-4E33-ABE7-10F51B911D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39E-4E33-ABE7-10F51B911D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39E-4E33-ABE7-10F51B911DD6}"/>
              </c:ext>
            </c:extLst>
          </c:dPt>
          <c:dPt>
            <c:idx val="8"/>
            <c:bubble3D val="0"/>
            <c:spPr>
              <a:solidFill>
                <a:srgbClr val="66FF99"/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39E-4E33-ABE7-10F51B911D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39E-4E33-ABE7-10F51B911DD6}"/>
              </c:ext>
            </c:extLst>
          </c:dPt>
          <c:dPt>
            <c:idx val="1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B39E-4E33-ABE7-10F51B911D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bg1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39E-4E33-ABE7-10F51B911DD6}"/>
              </c:ext>
            </c:extLst>
          </c:dPt>
          <c:dLbls>
            <c:dLbl>
              <c:idx val="0"/>
              <c:layout>
                <c:manualLayout>
                  <c:x val="-5.1135855889302889E-2"/>
                  <c:y val="9.385333720406181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職員給与費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B39E-4E33-ABE7-10F51B911DD6}"/>
                </c:ext>
              </c:extLst>
            </c:dLbl>
            <c:dLbl>
              <c:idx val="1"/>
              <c:layout>
                <c:manualLayout>
                  <c:x val="-9.7597675628967456E-2"/>
                  <c:y val="4.94522351081964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>
                        <a:solidFill>
                          <a:schemeClr val="tx1"/>
                        </a:solidFill>
                      </a:rPr>
                      <a:t>その他の人件費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>
                        <a:solidFill>
                          <a:schemeClr val="tx1"/>
                        </a:solidFill>
                      </a:rPr>
                      <a:t>[</a:t>
                    </a:r>
                    <a:r>
                      <a:rPr lang="ja-JP" altLang="en-US">
                        <a:solidFill>
                          <a:schemeClr val="tx1"/>
                        </a:solidFill>
                      </a:rPr>
                      <a:t>値</a:t>
                    </a:r>
                    <a:r>
                      <a:rPr lang="en-US" altLang="ja-JP">
                        <a:solidFill>
                          <a:schemeClr val="tx1"/>
                        </a:solidFill>
                      </a:rPr>
                      <a:t>]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39E-4E33-ABE7-10F51B911DD6}"/>
                </c:ext>
              </c:extLst>
            </c:dLbl>
            <c:dLbl>
              <c:idx val="2"/>
              <c:layout>
                <c:manualLayout>
                  <c:x val="-6.5725882694512364E-2"/>
                  <c:y val="-3.388684936765839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物件費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39E-4E33-ABE7-10F51B911D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9E-4E33-ABE7-10F51B911DD6}"/>
                </c:ext>
              </c:extLst>
            </c:dLbl>
            <c:dLbl>
              <c:idx val="4"/>
              <c:layout>
                <c:manualLayout>
                  <c:x val="9.5172684383136918E-2"/>
                  <c:y val="-4.836044938822279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減価償却費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39E-4E33-ABE7-10F51B911DD6}"/>
                </c:ext>
              </c:extLst>
            </c:dLbl>
            <c:dLbl>
              <c:idx val="5"/>
              <c:layout>
                <c:manualLayout>
                  <c:x val="1.0846534366385824E-2"/>
                  <c:y val="1.170490623789720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支払利息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39E-4E33-ABE7-10F51B911D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9E-4E33-ABE7-10F51B911DD6}"/>
                </c:ext>
              </c:extLst>
            </c:dLbl>
            <c:dLbl>
              <c:idx val="7"/>
              <c:layout>
                <c:manualLayout>
                  <c:x val="1.1047704374860252E-3"/>
                  <c:y val="-4.552166681242438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維持補修費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39E-4E33-ABE7-10F51B911DD6}"/>
                </c:ext>
              </c:extLst>
            </c:dLbl>
            <c:dLbl>
              <c:idx val="8"/>
              <c:layout>
                <c:manualLayout>
                  <c:x val="1.3474133874167781E-2"/>
                  <c:y val="1.777228772626082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補助金等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39E-4E33-ABE7-10F51B911DD6}"/>
                </c:ext>
              </c:extLst>
            </c:dLbl>
            <c:dLbl>
              <c:idx val="9"/>
              <c:layout>
                <c:manualLayout>
                  <c:x val="3.9870495821585999E-2"/>
                  <c:y val="9.28357342374222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社会保障給付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39E-4E33-ABE7-10F51B911DD6}"/>
                </c:ext>
              </c:extLst>
            </c:dLbl>
            <c:dLbl>
              <c:idx val="10"/>
              <c:layout>
                <c:manualLayout>
                  <c:x val="7.0609232666840299E-2"/>
                  <c:y val="5.514335153488447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他会計への操出金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39E-4E33-ABE7-10F51B911DD6}"/>
                </c:ext>
              </c:extLst>
            </c:dLbl>
            <c:dLbl>
              <c:idx val="11"/>
              <c:layout>
                <c:manualLayout>
                  <c:x val="9.3839327526368515E-3"/>
                  <c:y val="7.4694069487026985E-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その他の移転費用</a:t>
                    </a:r>
                  </a:p>
                  <a:p>
                    <a:r>
                      <a:rPr lang="en-US" altLang="ja-JP"/>
                      <a:t>[</a:t>
                    </a:r>
                    <a:r>
                      <a:rPr lang="ja-JP" altLang="en-US"/>
                      <a:t>値</a:t>
                    </a:r>
                    <a:r>
                      <a:rPr lang="en-US" altLang="ja-JP"/>
                      <a:t>]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B39E-4E33-ABE7-10F51B911DD6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PL資料①!$G$3:$G$14</c:f>
              <c:strCache>
                <c:ptCount val="12"/>
                <c:pt idx="0">
                  <c:v>職員給与費</c:v>
                </c:pt>
                <c:pt idx="1">
                  <c:v>その他の人件費</c:v>
                </c:pt>
                <c:pt idx="2">
                  <c:v>物件費</c:v>
                </c:pt>
                <c:pt idx="3">
                  <c:v>維持補修費</c:v>
                </c:pt>
                <c:pt idx="4">
                  <c:v>減価償却費</c:v>
                </c:pt>
                <c:pt idx="5">
                  <c:v>支払利息</c:v>
                </c:pt>
                <c:pt idx="6">
                  <c:v>徴収不能引当金繰入額</c:v>
                </c:pt>
                <c:pt idx="7">
                  <c:v>その他の業務費用</c:v>
                </c:pt>
                <c:pt idx="8">
                  <c:v>補助金等</c:v>
                </c:pt>
                <c:pt idx="9">
                  <c:v>社会保障給付</c:v>
                </c:pt>
                <c:pt idx="10">
                  <c:v>他会計への操出金</c:v>
                </c:pt>
                <c:pt idx="11">
                  <c:v>その他の移転費用</c:v>
                </c:pt>
              </c:strCache>
            </c:strRef>
          </c:cat>
          <c:val>
            <c:numRef>
              <c:f>PL資料①!$I$3:$I$14</c:f>
              <c:numCache>
                <c:formatCode>0.0%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39E-4E33-ABE7-10F51B911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581171206058257"/>
          <c:y val="6.7885117493472591E-2"/>
          <c:w val="0.95628568286887639"/>
          <c:h val="0.9660574412532637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6849875012588"/>
          <c:y val="5.3304959547574159E-2"/>
          <c:w val="0.68188762020771654"/>
          <c:h val="0.7185508547012996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B9BD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736-4DD7-9845-34B26C50CC9D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6-4DD7-9845-34B26C50CC9D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736-4DD7-9845-34B26C50CC9D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6-4DD7-9845-34B26C50CC9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CF資料①!$M$6:$M$9</c:f>
              <c:strCache>
                <c:ptCount val="4"/>
                <c:pt idx="0">
                  <c:v>税収等収入</c:v>
                </c:pt>
                <c:pt idx="1">
                  <c:v>国県等補助金収入</c:v>
                </c:pt>
                <c:pt idx="2">
                  <c:v>使用料及び手数料収入</c:v>
                </c:pt>
                <c:pt idx="3">
                  <c:v>その他の収入</c:v>
                </c:pt>
              </c:strCache>
            </c:strRef>
          </c:cat>
          <c:val>
            <c:numRef>
              <c:f>CF資料①!$O$6:$O$9</c:f>
              <c:numCache>
                <c:formatCode>0.0%</c:formatCode>
                <c:ptCount val="4"/>
                <c:pt idx="0">
                  <c:v>0</c:v>
                </c:pt>
                <c:pt idx="1">
                  <c:v>9.5000000000000001E-2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36-4DD7-9845-34B26C50C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50043744531933"/>
          <c:y val="0.82769359983848168"/>
          <c:w val="0.9312519685039371"/>
          <c:h val="0.9753862305673328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58565153733529"/>
          <c:y val="6.5401079682327612E-2"/>
          <c:w val="0.6002928257686676"/>
          <c:h val="0.6497913723276420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66FF99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324-4E0A-B7C2-C423333C023E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324-4E0A-B7C2-C423333C023E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24-4E0A-B7C2-C423333C023E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324-4E0A-B7C2-C423333C023E}"/>
              </c:ext>
            </c:extLst>
          </c:dPt>
          <c:dPt>
            <c:idx val="4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E324-4E0A-B7C2-C423333C023E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254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324-4E0A-B7C2-C423333C023E}"/>
              </c:ext>
            </c:extLst>
          </c:dPt>
          <c:dPt>
            <c:idx val="6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E324-4E0A-B7C2-C423333C023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324-4E0A-B7C2-C423333C023E}"/>
              </c:ext>
            </c:extLst>
          </c:dPt>
          <c:dLbls>
            <c:dLbl>
              <c:idx val="2"/>
              <c:layout>
                <c:manualLayout>
                  <c:x val="3.622285496047277E-2"/>
                  <c:y val="1.645303539196206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24-4E0A-B7C2-C423333C023E}"/>
                </c:ext>
              </c:extLst>
            </c:dLbl>
            <c:dLbl>
              <c:idx val="3"/>
              <c:layout>
                <c:manualLayout>
                  <c:x val="3.8530791766895676E-3"/>
                  <c:y val="-1.97092395118305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324-4E0A-B7C2-C423333C023E}"/>
                </c:ext>
              </c:extLst>
            </c:dLbl>
            <c:dLbl>
              <c:idx val="7"/>
              <c:layout>
                <c:manualLayout>
                  <c:x val="-4.3327639243787193E-3"/>
                  <c:y val="1.732877673654971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324-4E0A-B7C2-C423333C023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CF資料①!$P$6:$P$13</c:f>
              <c:strCache>
                <c:ptCount val="8"/>
                <c:pt idx="0">
                  <c:v>人件費支出</c:v>
                </c:pt>
                <c:pt idx="1">
                  <c:v> 物件費等支出</c:v>
                </c:pt>
                <c:pt idx="2">
                  <c:v>支払利息支出</c:v>
                </c:pt>
                <c:pt idx="3">
                  <c:v>その他の支出(業務費用）</c:v>
                </c:pt>
                <c:pt idx="4">
                  <c:v>補助金等支出</c:v>
                </c:pt>
                <c:pt idx="5">
                  <c:v>社会保障給付支出</c:v>
                </c:pt>
                <c:pt idx="6">
                  <c:v>他会計への繰出支出</c:v>
                </c:pt>
                <c:pt idx="7">
                  <c:v>その他の支出(移転費用）</c:v>
                </c:pt>
              </c:strCache>
            </c:strRef>
          </c:cat>
          <c:val>
            <c:numRef>
              <c:f>CF資料①!$R$6:$R$13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24-4E0A-B7C2-C423333C0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08251473477409"/>
          <c:y val="7.3170731707317069E-2"/>
          <c:w val="0.9508840864440079"/>
          <c:h val="0.9329281095960565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50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76200</xdr:rowOff>
    </xdr:from>
    <xdr:to>
      <xdr:col>1</xdr:col>
      <xdr:colOff>571500</xdr:colOff>
      <xdr:row>7</xdr:row>
      <xdr:rowOff>219075</xdr:rowOff>
    </xdr:to>
    <xdr:sp macro="" textlink="">
      <xdr:nvSpPr>
        <xdr:cNvPr id="609543" name="大かっこ 9">
          <a:extLst>
            <a:ext uri="{FF2B5EF4-FFF2-40B4-BE49-F238E27FC236}">
              <a16:creationId xmlns:a16="http://schemas.microsoft.com/office/drawing/2014/main" id="{D7A91310-2D62-4F14-B6CE-13A060A9B081}"/>
            </a:ext>
          </a:extLst>
        </xdr:cNvPr>
        <xdr:cNvSpPr>
          <a:spLocks noChangeArrowheads="1"/>
        </xdr:cNvSpPr>
      </xdr:nvSpPr>
      <xdr:spPr bwMode="auto">
        <a:xfrm>
          <a:off x="771525" y="1085850"/>
          <a:ext cx="485775" cy="5524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238125</xdr:colOff>
      <xdr:row>12</xdr:row>
      <xdr:rowOff>9525</xdr:rowOff>
    </xdr:from>
    <xdr:to>
      <xdr:col>2</xdr:col>
      <xdr:colOff>238125</xdr:colOff>
      <xdr:row>13</xdr:row>
      <xdr:rowOff>133350</xdr:rowOff>
    </xdr:to>
    <xdr:cxnSp macro="">
      <xdr:nvCxnSpPr>
        <xdr:cNvPr id="609544" name="直線矢印コネクタ 6">
          <a:extLst>
            <a:ext uri="{FF2B5EF4-FFF2-40B4-BE49-F238E27FC236}">
              <a16:creationId xmlns:a16="http://schemas.microsoft.com/office/drawing/2014/main" id="{D2F51372-2995-4857-B744-7EB46592B412}"/>
            </a:ext>
          </a:extLst>
        </xdr:cNvPr>
        <xdr:cNvCxnSpPr>
          <a:cxnSpLocks noChangeShapeType="1"/>
        </xdr:cNvCxnSpPr>
      </xdr:nvCxnSpPr>
      <xdr:spPr bwMode="auto">
        <a:xfrm flipV="1">
          <a:off x="1609725" y="2352675"/>
          <a:ext cx="0" cy="295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361950</xdr:colOff>
      <xdr:row>8</xdr:row>
      <xdr:rowOff>209550</xdr:rowOff>
    </xdr:from>
    <xdr:to>
      <xdr:col>1</xdr:col>
      <xdr:colOff>361950</xdr:colOff>
      <xdr:row>14</xdr:row>
      <xdr:rowOff>47625</xdr:rowOff>
    </xdr:to>
    <xdr:cxnSp macro="">
      <xdr:nvCxnSpPr>
        <xdr:cNvPr id="609545" name="直線矢印コネクタ 8">
          <a:extLst>
            <a:ext uri="{FF2B5EF4-FFF2-40B4-BE49-F238E27FC236}">
              <a16:creationId xmlns:a16="http://schemas.microsoft.com/office/drawing/2014/main" id="{CCDD25A6-DB1B-4D7B-B453-82B30A638F07}"/>
            </a:ext>
          </a:extLst>
        </xdr:cNvPr>
        <xdr:cNvCxnSpPr>
          <a:cxnSpLocks noChangeShapeType="1"/>
        </xdr:cNvCxnSpPr>
      </xdr:nvCxnSpPr>
      <xdr:spPr bwMode="auto">
        <a:xfrm flipV="1">
          <a:off x="1047750" y="1809750"/>
          <a:ext cx="0" cy="9239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238125</xdr:colOff>
      <xdr:row>13</xdr:row>
      <xdr:rowOff>133350</xdr:rowOff>
    </xdr:from>
    <xdr:to>
      <xdr:col>6</xdr:col>
      <xdr:colOff>438150</xdr:colOff>
      <xdr:row>13</xdr:row>
      <xdr:rowOff>133350</xdr:rowOff>
    </xdr:to>
    <xdr:cxnSp macro="">
      <xdr:nvCxnSpPr>
        <xdr:cNvPr id="609546" name="直線矢印コネクタ 5">
          <a:extLst>
            <a:ext uri="{FF2B5EF4-FFF2-40B4-BE49-F238E27FC236}">
              <a16:creationId xmlns:a16="http://schemas.microsoft.com/office/drawing/2014/main" id="{D9DA8E4A-C7B5-470C-B197-E6607FCDAC3C}"/>
            </a:ext>
          </a:extLst>
        </xdr:cNvPr>
        <xdr:cNvCxnSpPr>
          <a:cxnSpLocks noChangeShapeType="1"/>
        </xdr:cNvCxnSpPr>
      </xdr:nvCxnSpPr>
      <xdr:spPr bwMode="auto">
        <a:xfrm flipV="1">
          <a:off x="1609725" y="2647950"/>
          <a:ext cx="23241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11</xdr:row>
      <xdr:rowOff>28575</xdr:rowOff>
    </xdr:from>
    <xdr:to>
      <xdr:col>0</xdr:col>
      <xdr:colOff>0</xdr:colOff>
      <xdr:row>12</xdr:row>
      <xdr:rowOff>9525</xdr:rowOff>
    </xdr:to>
    <xdr:cxnSp macro="">
      <xdr:nvCxnSpPr>
        <xdr:cNvPr id="609547" name="直線矢印コネクタ 4">
          <a:extLst>
            <a:ext uri="{FF2B5EF4-FFF2-40B4-BE49-F238E27FC236}">
              <a16:creationId xmlns:a16="http://schemas.microsoft.com/office/drawing/2014/main" id="{EC386001-FDD3-42BF-95A5-18D28B9D3A04}"/>
            </a:ext>
          </a:extLst>
        </xdr:cNvPr>
        <xdr:cNvCxnSpPr>
          <a:cxnSpLocks noChangeShapeType="1"/>
        </xdr:cNvCxnSpPr>
      </xdr:nvCxnSpPr>
      <xdr:spPr bwMode="auto">
        <a:xfrm flipV="1">
          <a:off x="0" y="2200275"/>
          <a:ext cx="0" cy="1524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238125</xdr:colOff>
      <xdr:row>11</xdr:row>
      <xdr:rowOff>38100</xdr:rowOff>
    </xdr:from>
    <xdr:to>
      <xdr:col>2</xdr:col>
      <xdr:colOff>238125</xdr:colOff>
      <xdr:row>12</xdr:row>
      <xdr:rowOff>9525</xdr:rowOff>
    </xdr:to>
    <xdr:cxnSp macro="">
      <xdr:nvCxnSpPr>
        <xdr:cNvPr id="609548" name="直線矢印コネクタ 7">
          <a:extLst>
            <a:ext uri="{FF2B5EF4-FFF2-40B4-BE49-F238E27FC236}">
              <a16:creationId xmlns:a16="http://schemas.microsoft.com/office/drawing/2014/main" id="{F43874E5-90BB-45F3-A61C-0B297BE4CA64}"/>
            </a:ext>
          </a:extLst>
        </xdr:cNvPr>
        <xdr:cNvCxnSpPr>
          <a:cxnSpLocks noChangeShapeType="1"/>
        </xdr:cNvCxnSpPr>
      </xdr:nvCxnSpPr>
      <xdr:spPr bwMode="auto">
        <a:xfrm flipV="1">
          <a:off x="1609725" y="2209800"/>
          <a:ext cx="0" cy="142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152400</xdr:colOff>
      <xdr:row>6</xdr:row>
      <xdr:rowOff>19050</xdr:rowOff>
    </xdr:from>
    <xdr:to>
      <xdr:col>5</xdr:col>
      <xdr:colOff>152400</xdr:colOff>
      <xdr:row>10</xdr:row>
      <xdr:rowOff>95250</xdr:rowOff>
    </xdr:to>
    <xdr:cxnSp macro="">
      <xdr:nvCxnSpPr>
        <xdr:cNvPr id="609549" name="直線矢印コネクタ 10">
          <a:extLst>
            <a:ext uri="{FF2B5EF4-FFF2-40B4-BE49-F238E27FC236}">
              <a16:creationId xmlns:a16="http://schemas.microsoft.com/office/drawing/2014/main" id="{EE0B04F1-0E1D-4FEF-8E43-FA62A39A68CD}"/>
            </a:ext>
          </a:extLst>
        </xdr:cNvPr>
        <xdr:cNvCxnSpPr>
          <a:cxnSpLocks noChangeShapeType="1"/>
        </xdr:cNvCxnSpPr>
      </xdr:nvCxnSpPr>
      <xdr:spPr bwMode="auto">
        <a:xfrm>
          <a:off x="3343275" y="1238250"/>
          <a:ext cx="0" cy="8477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438150</xdr:colOff>
      <xdr:row>12</xdr:row>
      <xdr:rowOff>9525</xdr:rowOff>
    </xdr:from>
    <xdr:to>
      <xdr:col>6</xdr:col>
      <xdr:colOff>438150</xdr:colOff>
      <xdr:row>13</xdr:row>
      <xdr:rowOff>133350</xdr:rowOff>
    </xdr:to>
    <xdr:cxnSp macro="">
      <xdr:nvCxnSpPr>
        <xdr:cNvPr id="609550" name="直線矢印コネクタ 6">
          <a:extLst>
            <a:ext uri="{FF2B5EF4-FFF2-40B4-BE49-F238E27FC236}">
              <a16:creationId xmlns:a16="http://schemas.microsoft.com/office/drawing/2014/main" id="{8430D043-47B7-4444-B4A0-24BBB8ED6E71}"/>
            </a:ext>
          </a:extLst>
        </xdr:cNvPr>
        <xdr:cNvCxnSpPr>
          <a:cxnSpLocks noChangeShapeType="1"/>
        </xdr:cNvCxnSpPr>
      </xdr:nvCxnSpPr>
      <xdr:spPr bwMode="auto">
        <a:xfrm flipV="1">
          <a:off x="3933825" y="2352675"/>
          <a:ext cx="0" cy="2952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438150</xdr:colOff>
      <xdr:row>11</xdr:row>
      <xdr:rowOff>47625</xdr:rowOff>
    </xdr:from>
    <xdr:to>
      <xdr:col>6</xdr:col>
      <xdr:colOff>438150</xdr:colOff>
      <xdr:row>12</xdr:row>
      <xdr:rowOff>19050</xdr:rowOff>
    </xdr:to>
    <xdr:cxnSp macro="">
      <xdr:nvCxnSpPr>
        <xdr:cNvPr id="609551" name="直線矢印コネクタ 7">
          <a:extLst>
            <a:ext uri="{FF2B5EF4-FFF2-40B4-BE49-F238E27FC236}">
              <a16:creationId xmlns:a16="http://schemas.microsoft.com/office/drawing/2014/main" id="{FE9852BB-0EA8-4D6B-98E3-DFB409AE50EE}"/>
            </a:ext>
          </a:extLst>
        </xdr:cNvPr>
        <xdr:cNvCxnSpPr>
          <a:cxnSpLocks noChangeShapeType="1"/>
        </xdr:cNvCxnSpPr>
      </xdr:nvCxnSpPr>
      <xdr:spPr bwMode="auto">
        <a:xfrm flipV="1">
          <a:off x="3933825" y="2219325"/>
          <a:ext cx="0" cy="142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361950</xdr:colOff>
      <xdr:row>14</xdr:row>
      <xdr:rowOff>57150</xdr:rowOff>
    </xdr:from>
    <xdr:to>
      <xdr:col>6</xdr:col>
      <xdr:colOff>0</xdr:colOff>
      <xdr:row>14</xdr:row>
      <xdr:rowOff>57150</xdr:rowOff>
    </xdr:to>
    <xdr:cxnSp macro="">
      <xdr:nvCxnSpPr>
        <xdr:cNvPr id="609552" name="直線矢印コネクタ 5">
          <a:extLst>
            <a:ext uri="{FF2B5EF4-FFF2-40B4-BE49-F238E27FC236}">
              <a16:creationId xmlns:a16="http://schemas.microsoft.com/office/drawing/2014/main" id="{60C379C5-2EF7-4740-9BCE-539C9B13BB59}"/>
            </a:ext>
          </a:extLst>
        </xdr:cNvPr>
        <xdr:cNvCxnSpPr>
          <a:cxnSpLocks noChangeShapeType="1"/>
        </xdr:cNvCxnSpPr>
      </xdr:nvCxnSpPr>
      <xdr:spPr bwMode="auto">
        <a:xfrm flipV="1">
          <a:off x="1047750" y="2743200"/>
          <a:ext cx="24479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123825</xdr:colOff>
      <xdr:row>14</xdr:row>
      <xdr:rowOff>57150</xdr:rowOff>
    </xdr:from>
    <xdr:to>
      <xdr:col>8</xdr:col>
      <xdr:colOff>323850</xdr:colOff>
      <xdr:row>14</xdr:row>
      <xdr:rowOff>57150</xdr:rowOff>
    </xdr:to>
    <xdr:cxnSp macro="">
      <xdr:nvCxnSpPr>
        <xdr:cNvPr id="609553" name="直線矢印コネクタ 5">
          <a:extLst>
            <a:ext uri="{FF2B5EF4-FFF2-40B4-BE49-F238E27FC236}">
              <a16:creationId xmlns:a16="http://schemas.microsoft.com/office/drawing/2014/main" id="{8A12F52E-82C2-4AC0-BB50-BB8570370DF3}"/>
            </a:ext>
          </a:extLst>
        </xdr:cNvPr>
        <xdr:cNvCxnSpPr>
          <a:cxnSpLocks noChangeShapeType="1"/>
        </xdr:cNvCxnSpPr>
      </xdr:nvCxnSpPr>
      <xdr:spPr bwMode="auto">
        <a:xfrm flipV="1">
          <a:off x="2409825" y="2743200"/>
          <a:ext cx="26193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323850</xdr:colOff>
      <xdr:row>12</xdr:row>
      <xdr:rowOff>95250</xdr:rowOff>
    </xdr:from>
    <xdr:to>
      <xdr:col>8</xdr:col>
      <xdr:colOff>323850</xdr:colOff>
      <xdr:row>14</xdr:row>
      <xdr:rowOff>57150</xdr:rowOff>
    </xdr:to>
    <xdr:cxnSp macro="">
      <xdr:nvCxnSpPr>
        <xdr:cNvPr id="609554" name="直線矢印コネクタ 6">
          <a:extLst>
            <a:ext uri="{FF2B5EF4-FFF2-40B4-BE49-F238E27FC236}">
              <a16:creationId xmlns:a16="http://schemas.microsoft.com/office/drawing/2014/main" id="{7A758C4F-DECC-4ADE-A34F-87F187629BEA}"/>
            </a:ext>
          </a:extLst>
        </xdr:cNvPr>
        <xdr:cNvCxnSpPr>
          <a:cxnSpLocks noChangeShapeType="1"/>
        </xdr:cNvCxnSpPr>
      </xdr:nvCxnSpPr>
      <xdr:spPr bwMode="auto">
        <a:xfrm flipV="1">
          <a:off x="5029200" y="2438400"/>
          <a:ext cx="0" cy="3048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323850</xdr:colOff>
      <xdr:row>11</xdr:row>
      <xdr:rowOff>123825</xdr:rowOff>
    </xdr:from>
    <xdr:to>
      <xdr:col>8</xdr:col>
      <xdr:colOff>323850</xdr:colOff>
      <xdr:row>12</xdr:row>
      <xdr:rowOff>95250</xdr:rowOff>
    </xdr:to>
    <xdr:cxnSp macro="">
      <xdr:nvCxnSpPr>
        <xdr:cNvPr id="609555" name="直線矢印コネクタ 7">
          <a:extLst>
            <a:ext uri="{FF2B5EF4-FFF2-40B4-BE49-F238E27FC236}">
              <a16:creationId xmlns:a16="http://schemas.microsoft.com/office/drawing/2014/main" id="{BC040B79-3B3B-4BBF-9532-C8F17DFAAA4F}"/>
            </a:ext>
          </a:extLst>
        </xdr:cNvPr>
        <xdr:cNvCxnSpPr>
          <a:cxnSpLocks noChangeShapeType="1"/>
        </xdr:cNvCxnSpPr>
      </xdr:nvCxnSpPr>
      <xdr:spPr bwMode="auto">
        <a:xfrm flipV="1">
          <a:off x="5029200" y="2295525"/>
          <a:ext cx="0" cy="1428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</xdr:col>
      <xdr:colOff>149225</xdr:colOff>
      <xdr:row>6</xdr:row>
      <xdr:rowOff>14656</xdr:rowOff>
    </xdr:from>
    <xdr:to>
      <xdr:col>5</xdr:col>
      <xdr:colOff>294141</xdr:colOff>
      <xdr:row>6</xdr:row>
      <xdr:rowOff>16329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036E87D-5477-4F09-8FB1-06D85B011DE8}"/>
            </a:ext>
          </a:extLst>
        </xdr:cNvPr>
        <xdr:cNvCxnSpPr/>
      </xdr:nvCxnSpPr>
      <xdr:spPr>
        <a:xfrm flipV="1">
          <a:off x="3341914" y="1342713"/>
          <a:ext cx="141514" cy="1673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10</xdr:row>
      <xdr:rowOff>96830</xdr:rowOff>
    </xdr:from>
    <xdr:to>
      <xdr:col>5</xdr:col>
      <xdr:colOff>143762</xdr:colOff>
      <xdr:row>10</xdr:row>
      <xdr:rowOff>96830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EC67F9B-5903-415F-B1D4-F8D571EAD10B}"/>
            </a:ext>
          </a:extLst>
        </xdr:cNvPr>
        <xdr:cNvCxnSpPr/>
      </xdr:nvCxnSpPr>
      <xdr:spPr>
        <a:xfrm flipH="1">
          <a:off x="3185948" y="1880414"/>
          <a:ext cx="146957" cy="0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16</xdr:row>
      <xdr:rowOff>171450</xdr:rowOff>
    </xdr:from>
    <xdr:to>
      <xdr:col>10</xdr:col>
      <xdr:colOff>85725</xdr:colOff>
      <xdr:row>33</xdr:row>
      <xdr:rowOff>66675</xdr:rowOff>
    </xdr:to>
    <xdr:graphicFrame macro="">
      <xdr:nvGraphicFramePr>
        <xdr:cNvPr id="12443" name="グラフ 1">
          <a:extLst>
            <a:ext uri="{FF2B5EF4-FFF2-40B4-BE49-F238E27FC236}">
              <a16:creationId xmlns:a16="http://schemas.microsoft.com/office/drawing/2014/main" id="{3945001D-886F-4BB1-B6D5-1212BD879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219075</xdr:colOff>
      <xdr:row>0</xdr:row>
      <xdr:rowOff>247650</xdr:rowOff>
    </xdr:from>
    <xdr:to>
      <xdr:col>16</xdr:col>
      <xdr:colOff>647700</xdr:colOff>
      <xdr:row>22</xdr:row>
      <xdr:rowOff>28575</xdr:rowOff>
    </xdr:to>
    <xdr:graphicFrame macro="">
      <xdr:nvGraphicFramePr>
        <xdr:cNvPr id="14491" name="グラフ 3">
          <a:extLst>
            <a:ext uri="{FF2B5EF4-FFF2-40B4-BE49-F238E27FC236}">
              <a16:creationId xmlns:a16="http://schemas.microsoft.com/office/drawing/2014/main" id="{5640DC3F-9C02-4AC3-AD69-C760FDC4A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14</xdr:row>
      <xdr:rowOff>161925</xdr:rowOff>
    </xdr:from>
    <xdr:to>
      <xdr:col>15</xdr:col>
      <xdr:colOff>1333500</xdr:colOff>
      <xdr:row>32</xdr:row>
      <xdr:rowOff>171450</xdr:rowOff>
    </xdr:to>
    <xdr:graphicFrame macro="">
      <xdr:nvGraphicFramePr>
        <xdr:cNvPr id="16693" name="グラフ 2">
          <a:extLst>
            <a:ext uri="{FF2B5EF4-FFF2-40B4-BE49-F238E27FC236}">
              <a16:creationId xmlns:a16="http://schemas.microsoft.com/office/drawing/2014/main" id="{E7C5FC5D-FEF7-4896-AC5E-A2E6F0610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14</xdr:row>
      <xdr:rowOff>152400</xdr:rowOff>
    </xdr:from>
    <xdr:to>
      <xdr:col>23</xdr:col>
      <xdr:colOff>66675</xdr:colOff>
      <xdr:row>33</xdr:row>
      <xdr:rowOff>19050</xdr:rowOff>
    </xdr:to>
    <xdr:graphicFrame macro="">
      <xdr:nvGraphicFramePr>
        <xdr:cNvPr id="16694" name="グラフ 3">
          <a:extLst>
            <a:ext uri="{FF2B5EF4-FFF2-40B4-BE49-F238E27FC236}">
              <a16:creationId xmlns:a16="http://schemas.microsoft.com/office/drawing/2014/main" id="{E3ED6871-C3A0-4FE7-9A3F-0687640E8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.tateishi/Desktop/&#19978;&#12494;&#22269;&#30010;&#12304;151112&#26132;&#36786;&#20316;&#26989;&#20998;&#12305;/&#9733;&#24314;&#29289;&#21488;&#24115;CSV1511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aoru/OneDrive/&#12489;&#12461;&#12517;&#12513;&#12531;&#12488;/&#20844;&#20250;&#35336;/&#21271;&#31452;&#30010;/160520_&#32013;&#21697;&#29289;/&#9679;&#21513;&#23713;&#12392;&#12398;&#12420;&#12426;&#12392;&#12426;/H241010_&#65298;&#65298;&#24180;&#24230;&#31777;&#20415;&#27861;&#36001;&#21209;&#65300;&#34920;/&#39015;&#23458;/&#36947;&#22830;/&#21271;&#24195;&#23798;&#24066;/2009&#27770;&#31639;/PPP&#20837;&#21147;&#12487;&#12540;&#12479;(&#21271;&#24195;&#23798;&#24066;&#65289;2009/&#65297;&#65294;&#22793;&#25563;&#23450;&#32681;/&#22793;&#25563;&#12523;&#12540;&#12523;&#20316;&#25104;&#12484;&#12540;&#12523;_&#21271;&#24195;&#23798;&#24066;&#65288;PMC&#35373;&#23450;1.3&#29256;&#65289;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建物台帳CSV(1)"/>
    </sheetNames>
    <sheetDataSet>
      <sheetData sheetId="0">
        <row r="23">
          <cell r="BU23" t="str">
            <v>済</v>
          </cell>
          <cell r="BV23" t="str">
            <v>済</v>
          </cell>
          <cell r="BW23" t="str">
            <v>直営</v>
          </cell>
        </row>
        <row r="24">
          <cell r="BU24" t="str">
            <v>未</v>
          </cell>
          <cell r="BV24" t="str">
            <v>未</v>
          </cell>
          <cell r="BW24" t="str">
            <v>指定管理</v>
          </cell>
          <cell r="CL24" t="str">
            <v>地区内</v>
          </cell>
        </row>
        <row r="25">
          <cell r="BU25" t="str">
            <v>不要</v>
          </cell>
          <cell r="BV25" t="str">
            <v>不要</v>
          </cell>
          <cell r="BW25" t="str">
            <v>運営委託</v>
          </cell>
          <cell r="CL25" t="str">
            <v>町内</v>
          </cell>
        </row>
        <row r="26">
          <cell r="BU26" t="str">
            <v>不明</v>
          </cell>
          <cell r="BV26" t="str">
            <v>不明</v>
          </cell>
          <cell r="BW26" t="str">
            <v>リース</v>
          </cell>
          <cell r="CL26" t="str">
            <v>広域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歳入"/>
      <sheetName val="DATA"/>
      <sheetName val="rule_sainyu"/>
      <sheetName val="歳出"/>
      <sheetName val="桁数補正"/>
      <sheetName val="登録"/>
      <sheetName val="rule_saishutsu"/>
      <sheetName val="資産"/>
      <sheetName val="科目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"/>
  <sheetViews>
    <sheetView zoomScale="75" zoomScaleNormal="75" workbookViewId="0">
      <selection activeCell="Q32" sqref="Q32"/>
    </sheetView>
  </sheetViews>
  <sheetFormatPr defaultRowHeight="13.2"/>
  <sheetData/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H17"/>
  <sheetViews>
    <sheetView tabSelected="1" view="pageBreakPreview" zoomScale="90" zoomScaleNormal="75" zoomScaleSheetLayoutView="90" workbookViewId="0">
      <selection activeCell="E7" sqref="E7"/>
    </sheetView>
  </sheetViews>
  <sheetFormatPr defaultColWidth="9" defaultRowHeight="13.2"/>
  <cols>
    <col min="1" max="1" width="13" style="544" bestFit="1" customWidth="1"/>
    <col min="2" max="2" width="15.44140625" style="544" bestFit="1" customWidth="1"/>
    <col min="3" max="3" width="15.109375" style="544" bestFit="1" customWidth="1"/>
    <col min="4" max="4" width="21.44140625" style="544" bestFit="1" customWidth="1"/>
    <col min="5" max="5" width="13" style="544" bestFit="1" customWidth="1"/>
    <col min="6" max="6" width="16.6640625" style="544" customWidth="1"/>
    <col min="7" max="7" width="13.6640625" style="544" customWidth="1"/>
    <col min="8" max="8" width="11.109375" style="544" bestFit="1" customWidth="1"/>
    <col min="9" max="16384" width="9" style="544"/>
  </cols>
  <sheetData>
    <row r="1" spans="1:8" ht="21">
      <c r="A1" s="553" t="s">
        <v>149</v>
      </c>
      <c r="C1" s="553"/>
      <c r="D1" s="553"/>
      <c r="E1" s="553"/>
      <c r="F1" s="553"/>
      <c r="G1" s="553"/>
      <c r="H1" s="553"/>
    </row>
    <row r="2" spans="1:8" ht="16.2">
      <c r="A2" s="554"/>
      <c r="B2" s="554"/>
      <c r="C2" s="554"/>
      <c r="D2" s="554"/>
      <c r="E2" s="554"/>
      <c r="F2" s="554"/>
      <c r="G2" s="803" t="s">
        <v>37</v>
      </c>
      <c r="H2" s="803"/>
    </row>
    <row r="3" spans="1:8" ht="13.5" customHeight="1">
      <c r="A3" s="804"/>
      <c r="B3" s="805" t="s">
        <v>38</v>
      </c>
      <c r="C3" s="806" t="s">
        <v>39</v>
      </c>
      <c r="D3" s="806" t="s">
        <v>40</v>
      </c>
      <c r="E3" s="805" t="s">
        <v>41</v>
      </c>
      <c r="F3" s="806" t="s">
        <v>42</v>
      </c>
      <c r="G3" s="806" t="s">
        <v>43</v>
      </c>
      <c r="H3" s="806" t="s">
        <v>147</v>
      </c>
    </row>
    <row r="4" spans="1:8">
      <c r="A4" s="804"/>
      <c r="B4" s="805"/>
      <c r="C4" s="805"/>
      <c r="D4" s="805"/>
      <c r="E4" s="805"/>
      <c r="F4" s="806"/>
      <c r="G4" s="806"/>
      <c r="H4" s="806"/>
    </row>
    <row r="5" spans="1:8">
      <c r="A5" s="804"/>
      <c r="B5" s="805"/>
      <c r="C5" s="805"/>
      <c r="D5" s="805"/>
      <c r="E5" s="805"/>
      <c r="F5" s="806"/>
      <c r="G5" s="806"/>
      <c r="H5" s="806"/>
    </row>
    <row r="6" spans="1:8" ht="30" customHeight="1">
      <c r="A6" s="555" t="s">
        <v>336</v>
      </c>
      <c r="B6" s="643">
        <f>SUM(土地!U:U)</f>
        <v>296235918</v>
      </c>
      <c r="C6" s="556">
        <f>SUM(土地!X:X)</f>
        <v>0</v>
      </c>
      <c r="D6" s="556">
        <f>SUM(土地!Y:Y)</f>
        <v>296235918</v>
      </c>
      <c r="E6" s="556">
        <f>SUM(土地!AI:AO)</f>
        <v>0</v>
      </c>
      <c r="F6" s="557">
        <f>SUM(土地!AP:AP)</f>
        <v>296235918</v>
      </c>
      <c r="G6" s="557">
        <f>SUM(土地!BI:BI)</f>
        <v>0</v>
      </c>
      <c r="H6" s="558" t="s">
        <v>44</v>
      </c>
    </row>
    <row r="7" spans="1:8" ht="30" customHeight="1">
      <c r="A7" s="555" t="s">
        <v>770</v>
      </c>
      <c r="B7" s="643">
        <f>SUM(建物及び建物附属設備!U:U)</f>
        <v>4415433767</v>
      </c>
      <c r="C7" s="556">
        <f>SUM(建物及び建物附属設備!X:X)</f>
        <v>3909022427</v>
      </c>
      <c r="D7" s="556">
        <f>SUM(建物及び建物附属設備!Y:Y)</f>
        <v>506411340</v>
      </c>
      <c r="E7" s="556">
        <f>SUM(建物及び建物附属設備!AI:AO)</f>
        <v>57561401</v>
      </c>
      <c r="F7" s="557">
        <f>SUM(建物及び建物附属設備!AP:AP)</f>
        <v>448849939</v>
      </c>
      <c r="G7" s="557">
        <f>SUM(建物及び建物附属設備!BI:BI)</f>
        <v>3966583828</v>
      </c>
      <c r="H7" s="559">
        <f>G7/B7</f>
        <v>0.89834522208109935</v>
      </c>
    </row>
    <row r="8" spans="1:8" ht="30" customHeight="1">
      <c r="A8" s="672" t="s">
        <v>793</v>
      </c>
      <c r="B8" s="673">
        <f>SUM(工作物!U:U)</f>
        <v>144466231</v>
      </c>
      <c r="C8" s="674">
        <f>SUM(工作物!X:X)</f>
        <v>91130584</v>
      </c>
      <c r="D8" s="556">
        <f>SUM(工作物!Y:Y)</f>
        <v>53335647</v>
      </c>
      <c r="E8" s="556">
        <f>SUM(工作物!AI:AO)</f>
        <v>3339135</v>
      </c>
      <c r="F8" s="557">
        <f>SUM(工作物!AP:AP)</f>
        <v>49996512</v>
      </c>
      <c r="G8" s="557">
        <f>SUM(工作物!BI:BI)</f>
        <v>94469719</v>
      </c>
      <c r="H8" s="559">
        <f>G8/B8</f>
        <v>0.65392250040772504</v>
      </c>
    </row>
    <row r="9" spans="1:8" ht="30" hidden="1" customHeight="1">
      <c r="A9" s="555" t="s">
        <v>1096</v>
      </c>
      <c r="B9" s="643">
        <f>SUM(建設仮勘定!U:U)</f>
        <v>0</v>
      </c>
      <c r="C9" s="556">
        <f>SUM(建設仮勘定!X:X)</f>
        <v>0</v>
      </c>
      <c r="D9" s="556">
        <f>SUM(建設仮勘定!Y:Y)</f>
        <v>0</v>
      </c>
      <c r="E9" s="556">
        <f>SUM(建設仮勘定!AI:AO)</f>
        <v>0</v>
      </c>
      <c r="F9" s="557">
        <f>SUM(建設仮勘定!AP:AP)</f>
        <v>0</v>
      </c>
      <c r="G9" s="557">
        <f>SUM(建設仮勘定!BI:BI)</f>
        <v>0</v>
      </c>
      <c r="H9" s="559" t="e">
        <f>G9/B9</f>
        <v>#DIV/0!</v>
      </c>
    </row>
    <row r="10" spans="1:8" ht="30" customHeight="1" thickBot="1">
      <c r="A10" s="661" t="s">
        <v>167</v>
      </c>
      <c r="B10" s="662">
        <f>SUM(物品!U:U)</f>
        <v>43496961</v>
      </c>
      <c r="C10" s="663">
        <f>SUM(物品!X:X)</f>
        <v>42976034</v>
      </c>
      <c r="D10" s="663">
        <f>SUM(物品!Y:Y)</f>
        <v>520927</v>
      </c>
      <c r="E10" s="663">
        <f>SUM(物品!AI:AO)</f>
        <v>208509</v>
      </c>
      <c r="F10" s="664">
        <f>SUM(物品!AP:AP)</f>
        <v>312418</v>
      </c>
      <c r="G10" s="664">
        <f>SUM(物品!BI:BI)</f>
        <v>43184543</v>
      </c>
      <c r="H10" s="665">
        <f>G10/B10</f>
        <v>0.99281747522545316</v>
      </c>
    </row>
    <row r="11" spans="1:8" ht="30" customHeight="1" thickTop="1">
      <c r="A11" s="560" t="s">
        <v>828</v>
      </c>
      <c r="B11" s="644">
        <f t="shared" ref="B11:G11" si="0">SUM(B6:B10)</f>
        <v>4899632877</v>
      </c>
      <c r="C11" s="561">
        <f t="shared" si="0"/>
        <v>4043129045</v>
      </c>
      <c r="D11" s="561">
        <f t="shared" si="0"/>
        <v>856503832</v>
      </c>
      <c r="E11" s="561">
        <f t="shared" si="0"/>
        <v>61109045</v>
      </c>
      <c r="F11" s="561">
        <f t="shared" si="0"/>
        <v>795394787</v>
      </c>
      <c r="G11" s="561">
        <f t="shared" si="0"/>
        <v>4104238090</v>
      </c>
      <c r="H11" s="562">
        <f>G11/B11</f>
        <v>0.83766237043314706</v>
      </c>
    </row>
    <row r="17" spans="4:4">
      <c r="D17" s="752"/>
    </row>
  </sheetData>
  <mergeCells count="9">
    <mergeCell ref="G2:H2"/>
    <mergeCell ref="A3:A5"/>
    <mergeCell ref="B3:B5"/>
    <mergeCell ref="C3:C5"/>
    <mergeCell ref="D3:D5"/>
    <mergeCell ref="E3:E5"/>
    <mergeCell ref="F3:F5"/>
    <mergeCell ref="G3:G5"/>
    <mergeCell ref="H3:H5"/>
  </mergeCells>
  <phoneticPr fontId="2"/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G22"/>
  <sheetViews>
    <sheetView zoomScale="75" zoomScaleNormal="75" workbookViewId="0">
      <pane xSplit="2" ySplit="4" topLeftCell="C5" activePane="bottomRight" state="frozen"/>
      <selection activeCell="G12" sqref="G12"/>
      <selection pane="topRight" activeCell="G12" sqref="G12"/>
      <selection pane="bottomLeft" activeCell="G12" sqref="G12"/>
      <selection pane="bottomRight" activeCell="G12" sqref="G12"/>
    </sheetView>
  </sheetViews>
  <sheetFormatPr defaultColWidth="9" defaultRowHeight="16.2"/>
  <cols>
    <col min="1" max="1" width="6.21875" style="591" customWidth="1"/>
    <col min="2" max="2" width="19.44140625" style="592" bestFit="1" customWidth="1"/>
    <col min="3" max="6" width="20.21875" style="593" customWidth="1"/>
    <col min="7" max="7" width="24.77734375" style="591" customWidth="1"/>
    <col min="8" max="16384" width="9" style="591"/>
  </cols>
  <sheetData>
    <row r="1" spans="1:7" ht="18" customHeight="1">
      <c r="A1" s="807" t="s">
        <v>148</v>
      </c>
      <c r="B1" s="807"/>
      <c r="C1" s="807"/>
      <c r="D1" s="807"/>
      <c r="E1" s="807"/>
      <c r="F1" s="807"/>
      <c r="G1" s="807"/>
    </row>
    <row r="2" spans="1:7" ht="18" customHeight="1"/>
    <row r="3" spans="1:7" ht="20.25" customHeight="1">
      <c r="A3" s="594" t="s">
        <v>127</v>
      </c>
      <c r="B3" s="595" t="s">
        <v>128</v>
      </c>
      <c r="C3" s="596" t="s">
        <v>129</v>
      </c>
      <c r="D3" s="596" t="s">
        <v>130</v>
      </c>
      <c r="E3" s="596" t="s">
        <v>131</v>
      </c>
      <c r="F3" s="596" t="s">
        <v>155</v>
      </c>
      <c r="G3" s="594" t="s">
        <v>132</v>
      </c>
    </row>
    <row r="4" spans="1:7" ht="6.75" customHeight="1">
      <c r="A4" s="597"/>
      <c r="B4" s="595"/>
      <c r="C4" s="598"/>
      <c r="D4" s="598"/>
      <c r="E4" s="598"/>
      <c r="F4" s="598"/>
      <c r="G4" s="597"/>
    </row>
    <row r="5" spans="1:7" ht="20.25" customHeight="1">
      <c r="A5" s="597">
        <v>26</v>
      </c>
      <c r="B5" s="599">
        <v>41883</v>
      </c>
      <c r="C5" s="598"/>
      <c r="D5" s="598">
        <v>0</v>
      </c>
      <c r="E5" s="598"/>
      <c r="F5" s="598">
        <f>SUM(D5:E5)</f>
        <v>0</v>
      </c>
      <c r="G5" s="597"/>
    </row>
    <row r="6" spans="1:7" ht="20.25" customHeight="1">
      <c r="A6" s="597"/>
      <c r="B6" s="599">
        <v>42064</v>
      </c>
      <c r="C6" s="598">
        <f>SUM(C5-D5)</f>
        <v>0</v>
      </c>
      <c r="D6" s="598">
        <v>0</v>
      </c>
      <c r="E6" s="598"/>
      <c r="F6" s="598">
        <f t="shared" ref="F6:F18" si="0">SUM(D6:E6)</f>
        <v>0</v>
      </c>
      <c r="G6" s="597"/>
    </row>
    <row r="7" spans="1:7" ht="20.25" customHeight="1" thickBot="1">
      <c r="A7" s="600"/>
      <c r="B7" s="601" t="s">
        <v>155</v>
      </c>
      <c r="C7" s="602"/>
      <c r="D7" s="602">
        <f>SUM(D5:D6)</f>
        <v>0</v>
      </c>
      <c r="E7" s="602">
        <f>SUM(E5:E6)</f>
        <v>0</v>
      </c>
      <c r="F7" s="602">
        <f>SUM(F5:F6)</f>
        <v>0</v>
      </c>
      <c r="G7" s="603" t="s">
        <v>133</v>
      </c>
    </row>
    <row r="8" spans="1:7" ht="20.25" customHeight="1" thickTop="1">
      <c r="A8" s="604">
        <v>27</v>
      </c>
      <c r="B8" s="605">
        <v>42248</v>
      </c>
      <c r="C8" s="606">
        <f>SUM(C6-D8)</f>
        <v>0</v>
      </c>
      <c r="D8" s="606"/>
      <c r="E8" s="606"/>
      <c r="F8" s="606">
        <f t="shared" si="0"/>
        <v>0</v>
      </c>
      <c r="G8" s="607"/>
    </row>
    <row r="9" spans="1:7" ht="20.25" customHeight="1">
      <c r="A9" s="597"/>
      <c r="B9" s="599">
        <v>42430</v>
      </c>
      <c r="C9" s="598">
        <f>SUM(C8-D9)</f>
        <v>0</v>
      </c>
      <c r="D9" s="598"/>
      <c r="E9" s="598"/>
      <c r="F9" s="598">
        <f t="shared" si="0"/>
        <v>0</v>
      </c>
      <c r="G9" s="608"/>
    </row>
    <row r="10" spans="1:7" ht="20.25" customHeight="1" thickBot="1">
      <c r="A10" s="600"/>
      <c r="B10" s="601" t="s">
        <v>155</v>
      </c>
      <c r="C10" s="602"/>
      <c r="D10" s="602">
        <f>SUM(D8:D9)</f>
        <v>0</v>
      </c>
      <c r="E10" s="602">
        <f>SUM(E8:E9)</f>
        <v>0</v>
      </c>
      <c r="F10" s="602">
        <f t="shared" si="0"/>
        <v>0</v>
      </c>
      <c r="G10" s="609" t="s">
        <v>134</v>
      </c>
    </row>
    <row r="11" spans="1:7" ht="20.25" customHeight="1" thickTop="1">
      <c r="A11" s="604">
        <v>28</v>
      </c>
      <c r="B11" s="605">
        <v>42614</v>
      </c>
      <c r="C11" s="606">
        <f>SUM(C9-D11)</f>
        <v>0</v>
      </c>
      <c r="D11" s="606"/>
      <c r="E11" s="606"/>
      <c r="F11" s="606">
        <f t="shared" si="0"/>
        <v>0</v>
      </c>
      <c r="G11" s="607"/>
    </row>
    <row r="12" spans="1:7" ht="20.25" customHeight="1">
      <c r="A12" s="597"/>
      <c r="B12" s="599">
        <v>42795</v>
      </c>
      <c r="C12" s="598">
        <f>SUM(C11-D12)</f>
        <v>0</v>
      </c>
      <c r="D12" s="598"/>
      <c r="E12" s="598"/>
      <c r="F12" s="598">
        <f t="shared" si="0"/>
        <v>0</v>
      </c>
      <c r="G12" s="608"/>
    </row>
    <row r="13" spans="1:7" ht="20.25" customHeight="1" thickBot="1">
      <c r="A13" s="600"/>
      <c r="B13" s="601" t="s">
        <v>155</v>
      </c>
      <c r="C13" s="602"/>
      <c r="D13" s="602">
        <f>SUM(D11:D12)</f>
        <v>0</v>
      </c>
      <c r="E13" s="602">
        <f>SUM(E11:E12)</f>
        <v>0</v>
      </c>
      <c r="F13" s="602">
        <f t="shared" si="0"/>
        <v>0</v>
      </c>
      <c r="G13" s="609" t="s">
        <v>135</v>
      </c>
    </row>
    <row r="14" spans="1:7" ht="20.25" customHeight="1" thickTop="1">
      <c r="A14" s="604">
        <v>29</v>
      </c>
      <c r="B14" s="605">
        <v>42979</v>
      </c>
      <c r="C14" s="606">
        <f>SUM(C12-D14)</f>
        <v>0</v>
      </c>
      <c r="D14" s="606"/>
      <c r="E14" s="606"/>
      <c r="F14" s="606">
        <f t="shared" si="0"/>
        <v>0</v>
      </c>
      <c r="G14" s="607"/>
    </row>
    <row r="15" spans="1:7" ht="20.25" customHeight="1">
      <c r="A15" s="597"/>
      <c r="B15" s="599">
        <v>43160</v>
      </c>
      <c r="C15" s="598">
        <f>SUM(C14-D15)</f>
        <v>0</v>
      </c>
      <c r="D15" s="598"/>
      <c r="E15" s="598"/>
      <c r="F15" s="598">
        <f t="shared" si="0"/>
        <v>0</v>
      </c>
      <c r="G15" s="608"/>
    </row>
    <row r="16" spans="1:7" ht="20.25" customHeight="1" thickBot="1">
      <c r="A16" s="600"/>
      <c r="B16" s="601" t="s">
        <v>155</v>
      </c>
      <c r="C16" s="602"/>
      <c r="D16" s="602">
        <f>SUM(D14:D15)</f>
        <v>0</v>
      </c>
      <c r="E16" s="602">
        <f>SUM(E14:E15)</f>
        <v>0</v>
      </c>
      <c r="F16" s="602">
        <f t="shared" si="0"/>
        <v>0</v>
      </c>
      <c r="G16" s="609" t="s">
        <v>136</v>
      </c>
    </row>
    <row r="17" spans="1:7" ht="20.25" customHeight="1" thickTop="1">
      <c r="A17" s="604">
        <v>30</v>
      </c>
      <c r="B17" s="605">
        <v>43344</v>
      </c>
      <c r="C17" s="606">
        <f>SUM(C15-D17)</f>
        <v>0</v>
      </c>
      <c r="D17" s="606"/>
      <c r="E17" s="606"/>
      <c r="F17" s="606">
        <f t="shared" si="0"/>
        <v>0</v>
      </c>
      <c r="G17" s="607"/>
    </row>
    <row r="18" spans="1:7" ht="20.25" customHeight="1">
      <c r="A18" s="597"/>
      <c r="B18" s="599">
        <v>43525</v>
      </c>
      <c r="C18" s="598">
        <f>SUM(C17-D18)</f>
        <v>0</v>
      </c>
      <c r="D18" s="598"/>
      <c r="E18" s="598"/>
      <c r="F18" s="598">
        <f t="shared" si="0"/>
        <v>0</v>
      </c>
      <c r="G18" s="608"/>
    </row>
    <row r="19" spans="1:7" ht="20.25" customHeight="1" thickBot="1">
      <c r="A19" s="600"/>
      <c r="B19" s="601" t="s">
        <v>155</v>
      </c>
      <c r="C19" s="602"/>
      <c r="D19" s="602">
        <f>SUM(D17:D18)</f>
        <v>0</v>
      </c>
      <c r="E19" s="602">
        <f>SUM(E17:E18)</f>
        <v>0</v>
      </c>
      <c r="F19" s="602">
        <f>SUM(F17:F18)</f>
        <v>0</v>
      </c>
      <c r="G19" s="609" t="s">
        <v>137</v>
      </c>
    </row>
    <row r="20" spans="1:7" ht="20.25" customHeight="1" thickTop="1">
      <c r="A20" s="604"/>
      <c r="B20" s="610"/>
      <c r="C20" s="606"/>
      <c r="D20" s="606"/>
      <c r="E20" s="606"/>
      <c r="F20" s="606"/>
      <c r="G20" s="604"/>
    </row>
    <row r="21" spans="1:7" ht="20.25" customHeight="1">
      <c r="A21" s="597"/>
      <c r="B21" s="595"/>
      <c r="C21" s="598"/>
      <c r="D21" s="598"/>
      <c r="E21" s="598"/>
      <c r="F21" s="598"/>
      <c r="G21" s="597"/>
    </row>
    <row r="22" spans="1:7" ht="20.25" customHeight="1">
      <c r="A22" s="597"/>
      <c r="B22" s="595"/>
      <c r="C22" s="598" t="s">
        <v>378</v>
      </c>
      <c r="D22" s="598">
        <f>SUM(D7,D10,D13,D16,D19)</f>
        <v>0</v>
      </c>
      <c r="E22" s="598">
        <f>SUM(E7,E10,E13,E16,E19)</f>
        <v>0</v>
      </c>
      <c r="F22" s="598">
        <f>SUM(F7,F10,F13,F16,F19)</f>
        <v>0</v>
      </c>
      <c r="G22" s="597"/>
    </row>
  </sheetData>
  <mergeCells count="1">
    <mergeCell ref="A1:G1"/>
  </mergeCells>
  <phoneticPr fontId="2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B1:F31"/>
  <sheetViews>
    <sheetView zoomScale="75" zoomScaleNormal="75" workbookViewId="0">
      <selection activeCell="G12" sqref="G12"/>
    </sheetView>
  </sheetViews>
  <sheetFormatPr defaultRowHeight="13.2"/>
  <cols>
    <col min="2" max="2" width="22.88671875" bestFit="1" customWidth="1"/>
    <col min="3" max="3" width="14" bestFit="1" customWidth="1"/>
    <col min="4" max="4" width="15" customWidth="1"/>
    <col min="6" max="6" width="16.21875" bestFit="1" customWidth="1"/>
  </cols>
  <sheetData>
    <row r="1" spans="2:6" ht="16.2">
      <c r="B1" s="591" t="s">
        <v>142</v>
      </c>
    </row>
    <row r="5" spans="2:6" s="3" customFormat="1" ht="26.4">
      <c r="B5" s="616" t="s">
        <v>1117</v>
      </c>
      <c r="F5" s="3" t="s">
        <v>141</v>
      </c>
    </row>
    <row r="6" spans="2:6" ht="13.8" thickBot="1"/>
    <row r="7" spans="2:6" ht="13.8" thickBot="1">
      <c r="B7" s="612"/>
      <c r="C7" s="3" t="s">
        <v>138</v>
      </c>
      <c r="D7" s="611" t="s">
        <v>139</v>
      </c>
      <c r="E7" s="3" t="s">
        <v>140</v>
      </c>
      <c r="F7" s="613">
        <f>ROUND(B7*4/6,0)</f>
        <v>0</v>
      </c>
    </row>
    <row r="11" spans="2:6" ht="16.2">
      <c r="B11" s="591" t="s">
        <v>143</v>
      </c>
    </row>
    <row r="13" spans="2:6" ht="39.6">
      <c r="B13" s="616" t="s">
        <v>145</v>
      </c>
      <c r="D13" s="616" t="s">
        <v>1115</v>
      </c>
      <c r="F13" s="616" t="s">
        <v>1116</v>
      </c>
    </row>
    <row r="14" spans="2:6" ht="13.8" thickBot="1"/>
    <row r="15" spans="2:6" ht="13.8" thickBot="1">
      <c r="B15" s="614"/>
      <c r="C15" s="3" t="s">
        <v>144</v>
      </c>
      <c r="D15" s="615"/>
      <c r="E15" s="3" t="s">
        <v>140</v>
      </c>
      <c r="F15" s="613">
        <f>B15+D15</f>
        <v>0</v>
      </c>
    </row>
    <row r="18" spans="4:4">
      <c r="D18" s="12"/>
    </row>
    <row r="19" spans="4:4">
      <c r="D19" s="12"/>
    </row>
    <row r="20" spans="4:4">
      <c r="D20" s="12"/>
    </row>
    <row r="21" spans="4:4">
      <c r="D21" s="12"/>
    </row>
    <row r="22" spans="4:4">
      <c r="D22" s="12"/>
    </row>
    <row r="23" spans="4:4">
      <c r="D23" s="12"/>
    </row>
    <row r="24" spans="4:4">
      <c r="D24" s="12"/>
    </row>
    <row r="25" spans="4:4">
      <c r="D25" s="12"/>
    </row>
    <row r="26" spans="4:4">
      <c r="D26" s="12"/>
    </row>
    <row r="27" spans="4:4">
      <c r="D27" s="12"/>
    </row>
    <row r="28" spans="4:4">
      <c r="D28" s="12"/>
    </row>
    <row r="29" spans="4:4">
      <c r="D29" s="12"/>
    </row>
    <row r="30" spans="4:4">
      <c r="D30" s="12"/>
    </row>
    <row r="31" spans="4:4">
      <c r="D31" s="12"/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5"/>
  </sheetPr>
  <dimension ref="A1:AJ69"/>
  <sheetViews>
    <sheetView zoomScale="75" zoomScaleNormal="75" workbookViewId="0">
      <selection activeCell="K12" sqref="K12:AD12"/>
    </sheetView>
  </sheetViews>
  <sheetFormatPr defaultColWidth="2.33203125" defaultRowHeight="12"/>
  <cols>
    <col min="1" max="5" width="1.77734375" style="207" customWidth="1"/>
    <col min="6" max="9" width="2.33203125" style="207" customWidth="1"/>
    <col min="10" max="10" width="11" style="207" customWidth="1"/>
    <col min="11" max="29" width="2.33203125" style="207" customWidth="1"/>
    <col min="30" max="30" width="9.33203125" style="207" customWidth="1"/>
    <col min="31" max="31" width="1.109375" style="207" customWidth="1"/>
    <col min="32" max="33" width="3.109375" style="207" customWidth="1"/>
    <col min="34" max="16384" width="2.33203125" style="207"/>
  </cols>
  <sheetData>
    <row r="1" spans="1:36" ht="22.5" customHeight="1">
      <c r="A1" s="20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</row>
    <row r="2" spans="1:36" ht="22.5" customHeight="1">
      <c r="A2" s="205"/>
      <c r="B2" s="206"/>
      <c r="C2" s="810"/>
      <c r="D2" s="810"/>
      <c r="E2" s="810"/>
      <c r="F2" s="810"/>
      <c r="G2" s="810"/>
      <c r="H2" s="810"/>
      <c r="I2" s="810"/>
      <c r="J2" s="810"/>
      <c r="K2" s="810"/>
      <c r="L2" s="810"/>
      <c r="M2" s="810"/>
      <c r="N2" s="810"/>
      <c r="O2" s="810"/>
      <c r="P2" s="810"/>
      <c r="Q2" s="810"/>
      <c r="R2" s="810"/>
      <c r="S2" s="810"/>
      <c r="T2" s="810"/>
      <c r="U2" s="810"/>
      <c r="V2" s="810"/>
      <c r="W2" s="810"/>
      <c r="X2" s="810"/>
      <c r="Y2" s="810"/>
      <c r="Z2" s="810"/>
      <c r="AA2" s="810"/>
      <c r="AB2" s="810"/>
      <c r="AC2" s="810"/>
      <c r="AD2" s="810"/>
      <c r="AE2" s="810"/>
      <c r="AF2" s="810"/>
      <c r="AG2" s="810"/>
      <c r="AH2" s="206"/>
      <c r="AI2" s="206"/>
      <c r="AJ2" s="206"/>
    </row>
    <row r="3" spans="1:36" ht="12" customHeight="1">
      <c r="A3" s="205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6" ht="25.8">
      <c r="A4" s="208"/>
      <c r="B4" s="209"/>
      <c r="C4" s="810" t="s">
        <v>508</v>
      </c>
      <c r="D4" s="810"/>
      <c r="E4" s="810"/>
      <c r="F4" s="810"/>
      <c r="G4" s="810"/>
      <c r="H4" s="810"/>
      <c r="I4" s="810"/>
      <c r="J4" s="810"/>
      <c r="K4" s="810"/>
      <c r="L4" s="810"/>
      <c r="M4" s="810"/>
      <c r="N4" s="810"/>
      <c r="O4" s="810"/>
      <c r="P4" s="810"/>
      <c r="Q4" s="810"/>
      <c r="R4" s="810"/>
      <c r="S4" s="810"/>
      <c r="T4" s="810"/>
      <c r="U4" s="810"/>
      <c r="V4" s="810"/>
      <c r="W4" s="810"/>
      <c r="X4" s="810"/>
      <c r="Y4" s="810"/>
      <c r="Z4" s="810"/>
      <c r="AA4" s="810"/>
      <c r="AB4" s="810"/>
      <c r="AC4" s="810"/>
      <c r="AD4" s="810"/>
      <c r="AE4" s="810"/>
      <c r="AF4" s="810"/>
      <c r="AG4" s="810"/>
      <c r="AH4" s="205"/>
      <c r="AI4" s="206"/>
      <c r="AJ4" s="206"/>
    </row>
    <row r="5" spans="1:36" ht="16.2">
      <c r="A5" s="208"/>
      <c r="B5" s="209"/>
      <c r="C5" s="209"/>
      <c r="D5" s="209"/>
      <c r="E5" s="209"/>
      <c r="F5" s="210"/>
      <c r="G5" s="205"/>
      <c r="H5" s="205"/>
      <c r="I5" s="205"/>
      <c r="J5" s="205"/>
      <c r="K5" s="205"/>
      <c r="L5" s="205"/>
      <c r="M5" s="211"/>
      <c r="N5" s="208"/>
      <c r="O5" s="211"/>
      <c r="P5" s="211"/>
      <c r="Q5" s="211"/>
      <c r="R5" s="211"/>
      <c r="S5" s="211"/>
      <c r="T5" s="211"/>
      <c r="U5" s="211"/>
      <c r="V5" s="205"/>
      <c r="W5" s="205"/>
      <c r="X5" s="205"/>
      <c r="Y5" s="205"/>
      <c r="Z5" s="205"/>
      <c r="AA5" s="205"/>
      <c r="AB5" s="205"/>
      <c r="AC5" s="211"/>
      <c r="AD5" s="211"/>
      <c r="AE5" s="211"/>
      <c r="AF5" s="211"/>
      <c r="AG5" s="211"/>
      <c r="AH5" s="205"/>
      <c r="AI5" s="206"/>
      <c r="AJ5" s="206"/>
    </row>
    <row r="6" spans="1:36" ht="34.5" customHeight="1">
      <c r="A6" s="208"/>
      <c r="B6" s="209"/>
      <c r="C6" s="209"/>
      <c r="D6" s="209"/>
      <c r="E6" s="209"/>
      <c r="F6" s="210"/>
      <c r="G6" s="205"/>
      <c r="H6" s="205"/>
      <c r="I6" s="205"/>
      <c r="J6" s="205"/>
      <c r="K6" s="205"/>
      <c r="L6" s="205"/>
      <c r="M6" s="211"/>
      <c r="N6" s="208"/>
      <c r="O6" s="212"/>
      <c r="P6" s="211"/>
      <c r="Q6" s="211"/>
      <c r="R6" s="211"/>
      <c r="S6" s="211"/>
      <c r="T6" s="211"/>
      <c r="U6" s="211"/>
      <c r="V6" s="205"/>
      <c r="W6" s="205"/>
      <c r="X6" s="205"/>
      <c r="Y6" s="205"/>
      <c r="Z6" s="205"/>
      <c r="AA6" s="205"/>
      <c r="AB6" s="205"/>
      <c r="AC6" s="211"/>
      <c r="AD6" s="211"/>
      <c r="AE6" s="211"/>
      <c r="AF6" s="211"/>
      <c r="AG6" s="211"/>
      <c r="AH6" s="205"/>
      <c r="AI6" s="206"/>
      <c r="AJ6" s="206"/>
    </row>
    <row r="7" spans="1:36" ht="21.9" customHeight="1">
      <c r="A7" s="208"/>
      <c r="B7" s="205"/>
      <c r="C7" s="205"/>
      <c r="D7" s="205"/>
      <c r="E7" s="213"/>
      <c r="F7" s="214" t="s">
        <v>742</v>
      </c>
      <c r="G7" s="211"/>
      <c r="I7" s="211"/>
      <c r="K7" s="808" t="s">
        <v>743</v>
      </c>
      <c r="L7" s="809"/>
      <c r="M7" s="809"/>
      <c r="N7" s="809"/>
      <c r="O7" s="809"/>
      <c r="P7" s="809"/>
      <c r="Q7" s="809"/>
      <c r="R7" s="809"/>
      <c r="S7" s="809"/>
      <c r="T7" s="809"/>
      <c r="U7" s="809"/>
      <c r="V7" s="809"/>
      <c r="W7" s="809"/>
      <c r="X7" s="809"/>
      <c r="Y7" s="809"/>
      <c r="Z7" s="809"/>
      <c r="AA7" s="809"/>
      <c r="AB7" s="809"/>
      <c r="AC7" s="809"/>
      <c r="AD7" s="809"/>
      <c r="AE7" s="215"/>
      <c r="AF7" s="215">
        <v>1</v>
      </c>
      <c r="AG7" s="215"/>
      <c r="AH7" s="205"/>
      <c r="AI7" s="206"/>
      <c r="AJ7" s="206"/>
    </row>
    <row r="8" spans="1:36" ht="21.9" customHeight="1">
      <c r="A8" s="208"/>
      <c r="B8" s="205"/>
      <c r="C8" s="205"/>
      <c r="D8" s="205"/>
      <c r="E8" s="213"/>
      <c r="F8" s="214" t="s">
        <v>744</v>
      </c>
      <c r="G8" s="211"/>
      <c r="I8" s="211"/>
      <c r="K8" s="808" t="s">
        <v>745</v>
      </c>
      <c r="L8" s="809"/>
      <c r="M8" s="809"/>
      <c r="N8" s="809"/>
      <c r="O8" s="809"/>
      <c r="P8" s="809"/>
      <c r="Q8" s="809"/>
      <c r="R8" s="809"/>
      <c r="S8" s="809"/>
      <c r="T8" s="809"/>
      <c r="U8" s="809"/>
      <c r="V8" s="809"/>
      <c r="W8" s="809"/>
      <c r="X8" s="809"/>
      <c r="Y8" s="809"/>
      <c r="Z8" s="809"/>
      <c r="AA8" s="809"/>
      <c r="AB8" s="809"/>
      <c r="AC8" s="809"/>
      <c r="AD8" s="809"/>
      <c r="AE8" s="215"/>
      <c r="AF8" s="215">
        <v>2</v>
      </c>
      <c r="AG8" s="215"/>
      <c r="AH8" s="205"/>
      <c r="AI8" s="206"/>
      <c r="AJ8" s="206"/>
    </row>
    <row r="9" spans="1:36" ht="21.9" customHeight="1">
      <c r="A9" s="208"/>
      <c r="B9" s="205"/>
      <c r="C9" s="205"/>
      <c r="D9" s="205"/>
      <c r="E9" s="213"/>
      <c r="F9" s="214" t="s">
        <v>746</v>
      </c>
      <c r="G9" s="211"/>
      <c r="I9" s="211"/>
      <c r="K9" s="808" t="s">
        <v>747</v>
      </c>
      <c r="L9" s="809"/>
      <c r="M9" s="809"/>
      <c r="N9" s="809"/>
      <c r="O9" s="809"/>
      <c r="P9" s="809"/>
      <c r="Q9" s="809"/>
      <c r="R9" s="809"/>
      <c r="S9" s="809"/>
      <c r="T9" s="809"/>
      <c r="U9" s="809"/>
      <c r="V9" s="809"/>
      <c r="W9" s="809"/>
      <c r="X9" s="809"/>
      <c r="Y9" s="809"/>
      <c r="Z9" s="809"/>
      <c r="AA9" s="809"/>
      <c r="AB9" s="809"/>
      <c r="AC9" s="809"/>
      <c r="AD9" s="809"/>
      <c r="AE9" s="215"/>
      <c r="AF9" s="215">
        <v>3</v>
      </c>
      <c r="AG9" s="215"/>
      <c r="AH9" s="205"/>
      <c r="AI9" s="206"/>
      <c r="AJ9" s="206"/>
    </row>
    <row r="10" spans="1:36" ht="21.9" customHeight="1">
      <c r="A10" s="208"/>
      <c r="B10" s="205"/>
      <c r="C10" s="205"/>
      <c r="D10" s="205"/>
      <c r="E10" s="213"/>
      <c r="F10" s="214" t="s">
        <v>748</v>
      </c>
      <c r="G10" s="211"/>
      <c r="I10" s="211"/>
      <c r="K10" s="808" t="s">
        <v>749</v>
      </c>
      <c r="L10" s="809"/>
      <c r="M10" s="809"/>
      <c r="N10" s="809"/>
      <c r="O10" s="809"/>
      <c r="P10" s="809"/>
      <c r="Q10" s="809"/>
      <c r="R10" s="809"/>
      <c r="S10" s="809"/>
      <c r="T10" s="809"/>
      <c r="U10" s="809"/>
      <c r="V10" s="809"/>
      <c r="W10" s="809"/>
      <c r="X10" s="809"/>
      <c r="Y10" s="809"/>
      <c r="Z10" s="809"/>
      <c r="AA10" s="809"/>
      <c r="AB10" s="809"/>
      <c r="AC10" s="809"/>
      <c r="AD10" s="809"/>
      <c r="AE10" s="215"/>
      <c r="AF10" s="215">
        <v>4</v>
      </c>
      <c r="AG10" s="215"/>
      <c r="AH10" s="205"/>
      <c r="AI10" s="206"/>
      <c r="AJ10" s="206"/>
    </row>
    <row r="11" spans="1:36" ht="21.9" customHeight="1">
      <c r="A11" s="208"/>
      <c r="B11" s="205"/>
      <c r="C11" s="205"/>
      <c r="D11" s="205"/>
      <c r="E11" s="213"/>
      <c r="F11" s="214" t="s">
        <v>750</v>
      </c>
      <c r="G11" s="211"/>
      <c r="I11" s="211"/>
      <c r="K11" s="808" t="s">
        <v>751</v>
      </c>
      <c r="L11" s="809"/>
      <c r="M11" s="809"/>
      <c r="N11" s="809"/>
      <c r="O11" s="809"/>
      <c r="P11" s="809"/>
      <c r="Q11" s="809"/>
      <c r="R11" s="809"/>
      <c r="S11" s="809"/>
      <c r="T11" s="809"/>
      <c r="U11" s="809"/>
      <c r="V11" s="809"/>
      <c r="W11" s="809"/>
      <c r="X11" s="809"/>
      <c r="Y11" s="809"/>
      <c r="Z11" s="809"/>
      <c r="AA11" s="809"/>
      <c r="AB11" s="809"/>
      <c r="AC11" s="809"/>
      <c r="AD11" s="809"/>
      <c r="AE11" s="215"/>
      <c r="AF11" s="215">
        <v>5</v>
      </c>
      <c r="AG11" s="215"/>
      <c r="AH11" s="205"/>
      <c r="AI11" s="206"/>
      <c r="AJ11" s="206"/>
    </row>
    <row r="12" spans="1:36" ht="21.9" customHeight="1">
      <c r="A12" s="208"/>
      <c r="B12" s="205"/>
      <c r="C12" s="205"/>
      <c r="D12" s="205"/>
      <c r="E12" s="213"/>
      <c r="F12" s="214" t="s">
        <v>752</v>
      </c>
      <c r="G12" s="211"/>
      <c r="I12" s="211"/>
      <c r="K12" s="808" t="s">
        <v>753</v>
      </c>
      <c r="L12" s="809"/>
      <c r="M12" s="809"/>
      <c r="N12" s="809"/>
      <c r="O12" s="809"/>
      <c r="P12" s="809"/>
      <c r="Q12" s="809"/>
      <c r="R12" s="809"/>
      <c r="S12" s="809"/>
      <c r="T12" s="809"/>
      <c r="U12" s="809"/>
      <c r="V12" s="809"/>
      <c r="W12" s="809"/>
      <c r="X12" s="809"/>
      <c r="Y12" s="809"/>
      <c r="Z12" s="809"/>
      <c r="AA12" s="809"/>
      <c r="AB12" s="809"/>
      <c r="AC12" s="809"/>
      <c r="AD12" s="809"/>
      <c r="AE12" s="215"/>
      <c r="AF12" s="215">
        <v>6</v>
      </c>
      <c r="AG12" s="215"/>
      <c r="AH12" s="205"/>
      <c r="AI12" s="206"/>
      <c r="AJ12" s="206"/>
    </row>
    <row r="13" spans="1:36" ht="21.9" customHeight="1">
      <c r="A13" s="208"/>
      <c r="B13" s="205"/>
      <c r="C13" s="205"/>
      <c r="D13" s="205"/>
      <c r="E13" s="213"/>
      <c r="F13" s="214"/>
      <c r="G13" s="211"/>
      <c r="I13" s="211"/>
      <c r="K13" s="808" t="s">
        <v>754</v>
      </c>
      <c r="L13" s="809"/>
      <c r="M13" s="809"/>
      <c r="N13" s="809"/>
      <c r="O13" s="809"/>
      <c r="P13" s="809"/>
      <c r="Q13" s="809"/>
      <c r="R13" s="809"/>
      <c r="S13" s="809"/>
      <c r="T13" s="809"/>
      <c r="U13" s="809"/>
      <c r="V13" s="809"/>
      <c r="W13" s="809"/>
      <c r="X13" s="809"/>
      <c r="Y13" s="809"/>
      <c r="Z13" s="809"/>
      <c r="AA13" s="809"/>
      <c r="AB13" s="809"/>
      <c r="AC13" s="809"/>
      <c r="AD13" s="809"/>
      <c r="AE13" s="215"/>
      <c r="AF13" s="215">
        <v>12</v>
      </c>
      <c r="AG13" s="215"/>
      <c r="AH13" s="205"/>
      <c r="AI13" s="206"/>
      <c r="AJ13" s="206"/>
    </row>
    <row r="14" spans="1:36" ht="21.9" customHeight="1">
      <c r="A14" s="208"/>
      <c r="B14" s="209"/>
      <c r="C14" s="209"/>
      <c r="D14" s="209"/>
      <c r="E14" s="209"/>
      <c r="F14" s="214"/>
      <c r="G14" s="205"/>
      <c r="I14" s="205"/>
      <c r="K14" s="808" t="s">
        <v>755</v>
      </c>
      <c r="L14" s="809"/>
      <c r="M14" s="809"/>
      <c r="N14" s="809"/>
      <c r="O14" s="809"/>
      <c r="P14" s="809"/>
      <c r="Q14" s="809"/>
      <c r="R14" s="809"/>
      <c r="S14" s="809"/>
      <c r="T14" s="809"/>
      <c r="U14" s="809"/>
      <c r="V14" s="809"/>
      <c r="W14" s="809"/>
      <c r="X14" s="809"/>
      <c r="Y14" s="809"/>
      <c r="Z14" s="809"/>
      <c r="AA14" s="809"/>
      <c r="AB14" s="809"/>
      <c r="AC14" s="809"/>
      <c r="AD14" s="809"/>
      <c r="AE14" s="211"/>
      <c r="AF14" s="215">
        <v>13</v>
      </c>
      <c r="AG14" s="211"/>
      <c r="AH14" s="205"/>
      <c r="AI14" s="206"/>
      <c r="AJ14" s="206"/>
    </row>
    <row r="15" spans="1:36" ht="21.9" customHeight="1">
      <c r="A15" s="208"/>
      <c r="B15" s="209"/>
      <c r="C15" s="209"/>
      <c r="D15" s="209"/>
      <c r="E15" s="209"/>
      <c r="F15" s="214"/>
      <c r="G15" s="205"/>
      <c r="I15" s="205"/>
      <c r="K15" s="808" t="s">
        <v>756</v>
      </c>
      <c r="L15" s="809"/>
      <c r="M15" s="809"/>
      <c r="N15" s="809"/>
      <c r="O15" s="809"/>
      <c r="P15" s="809"/>
      <c r="Q15" s="809"/>
      <c r="R15" s="809"/>
      <c r="S15" s="809"/>
      <c r="T15" s="809"/>
      <c r="U15" s="809"/>
      <c r="V15" s="809"/>
      <c r="W15" s="809"/>
      <c r="X15" s="809"/>
      <c r="Y15" s="809"/>
      <c r="Z15" s="809"/>
      <c r="AA15" s="809"/>
      <c r="AB15" s="809"/>
      <c r="AC15" s="809"/>
      <c r="AD15" s="809"/>
      <c r="AE15" s="211"/>
      <c r="AF15" s="215">
        <v>14</v>
      </c>
      <c r="AG15" s="211"/>
      <c r="AH15" s="205"/>
      <c r="AI15" s="206"/>
      <c r="AJ15" s="206"/>
    </row>
    <row r="16" spans="1:36" ht="21.9" customHeight="1">
      <c r="A16" s="208"/>
      <c r="B16" s="209"/>
      <c r="C16" s="209"/>
      <c r="D16" s="209"/>
      <c r="E16" s="209"/>
      <c r="F16" s="214"/>
      <c r="G16" s="205"/>
      <c r="I16" s="205"/>
      <c r="K16" s="205"/>
      <c r="L16" s="205"/>
      <c r="M16" s="211"/>
      <c r="N16" s="208"/>
      <c r="O16" s="211"/>
      <c r="P16" s="211"/>
      <c r="Q16" s="211"/>
      <c r="R16" s="211"/>
      <c r="S16" s="211"/>
      <c r="T16" s="211"/>
      <c r="U16" s="211"/>
      <c r="V16" s="205"/>
      <c r="W16" s="205"/>
      <c r="X16" s="205"/>
      <c r="Y16" s="205"/>
      <c r="Z16" s="205"/>
      <c r="AA16" s="205"/>
      <c r="AB16" s="205"/>
      <c r="AC16" s="211"/>
      <c r="AD16" s="211"/>
      <c r="AE16" s="211"/>
      <c r="AF16" s="211"/>
      <c r="AG16" s="211"/>
      <c r="AH16" s="205"/>
      <c r="AI16" s="206"/>
      <c r="AJ16" s="206"/>
    </row>
    <row r="17" spans="1:36" ht="20.100000000000001" customHeight="1">
      <c r="A17" s="208"/>
      <c r="B17" s="209"/>
      <c r="C17" s="209"/>
      <c r="D17" s="209"/>
      <c r="E17" s="209"/>
      <c r="F17" s="214"/>
      <c r="G17" s="205"/>
      <c r="I17" s="205"/>
      <c r="K17" s="205"/>
      <c r="L17" s="205"/>
      <c r="M17" s="211"/>
      <c r="N17" s="208"/>
      <c r="O17" s="211"/>
      <c r="P17" s="211"/>
      <c r="Q17" s="211"/>
      <c r="R17" s="211"/>
      <c r="S17" s="211"/>
      <c r="T17" s="211"/>
      <c r="U17" s="211"/>
      <c r="V17" s="205"/>
      <c r="W17" s="205"/>
      <c r="X17" s="205"/>
      <c r="Y17" s="205"/>
      <c r="Z17" s="205"/>
      <c r="AA17" s="205"/>
      <c r="AB17" s="205"/>
      <c r="AC17" s="211"/>
      <c r="AD17" s="211"/>
      <c r="AE17" s="211"/>
      <c r="AF17" s="211"/>
      <c r="AG17" s="211"/>
      <c r="AH17" s="205"/>
      <c r="AI17" s="206"/>
      <c r="AJ17" s="206"/>
    </row>
    <row r="18" spans="1:36" ht="20.100000000000001" customHeight="1">
      <c r="A18" s="208"/>
      <c r="B18" s="209"/>
      <c r="C18" s="209"/>
      <c r="D18" s="209"/>
      <c r="E18" s="209"/>
      <c r="F18" s="214"/>
      <c r="G18" s="205"/>
      <c r="I18" s="205"/>
      <c r="K18" s="205"/>
      <c r="L18" s="205"/>
      <c r="M18" s="211"/>
      <c r="N18" s="208"/>
      <c r="O18" s="211"/>
      <c r="P18" s="211"/>
      <c r="Q18" s="211"/>
      <c r="R18" s="211"/>
      <c r="S18" s="211"/>
      <c r="T18" s="211"/>
      <c r="U18" s="211"/>
      <c r="V18" s="205"/>
      <c r="W18" s="205"/>
      <c r="X18" s="205"/>
      <c r="Y18" s="205"/>
      <c r="Z18" s="205"/>
      <c r="AA18" s="205"/>
      <c r="AB18" s="205"/>
      <c r="AC18" s="211"/>
      <c r="AD18" s="211"/>
      <c r="AE18" s="211"/>
      <c r="AF18" s="211"/>
      <c r="AG18" s="211"/>
      <c r="AH18" s="205"/>
      <c r="AI18" s="206"/>
      <c r="AJ18" s="206"/>
    </row>
    <row r="19" spans="1:36" ht="20.100000000000001" customHeight="1">
      <c r="A19" s="208"/>
      <c r="B19" s="209"/>
      <c r="C19" s="209"/>
      <c r="D19" s="209"/>
      <c r="E19" s="209"/>
      <c r="F19" s="214"/>
      <c r="G19" s="205"/>
      <c r="I19" s="205"/>
      <c r="K19" s="205"/>
      <c r="L19" s="205"/>
      <c r="M19" s="211"/>
      <c r="N19" s="208"/>
      <c r="O19" s="211"/>
      <c r="P19" s="211"/>
      <c r="Q19" s="211"/>
      <c r="R19" s="211"/>
      <c r="S19" s="211"/>
      <c r="T19" s="211"/>
      <c r="U19" s="211"/>
      <c r="V19" s="205"/>
      <c r="W19" s="205"/>
      <c r="X19" s="205"/>
      <c r="Y19" s="205"/>
      <c r="Z19" s="205"/>
      <c r="AA19" s="205"/>
      <c r="AB19" s="205"/>
      <c r="AC19" s="211"/>
      <c r="AD19" s="211"/>
      <c r="AE19" s="211"/>
      <c r="AF19" s="211"/>
      <c r="AG19" s="211"/>
      <c r="AH19" s="205"/>
      <c r="AI19" s="206"/>
      <c r="AJ19" s="206"/>
    </row>
    <row r="20" spans="1:36" ht="20.100000000000001" customHeight="1">
      <c r="A20" s="208"/>
      <c r="B20" s="209"/>
      <c r="C20" s="209"/>
      <c r="D20" s="209"/>
      <c r="E20" s="209"/>
      <c r="F20" s="214"/>
      <c r="G20" s="205"/>
      <c r="I20" s="205"/>
      <c r="K20" s="205"/>
      <c r="L20" s="205"/>
      <c r="M20" s="211"/>
      <c r="N20" s="208"/>
      <c r="O20" s="211"/>
      <c r="P20" s="211"/>
      <c r="Q20" s="211"/>
      <c r="R20" s="211"/>
      <c r="S20" s="211"/>
      <c r="T20" s="211"/>
      <c r="U20" s="211"/>
      <c r="V20" s="205"/>
      <c r="W20" s="205"/>
      <c r="X20" s="205"/>
      <c r="Y20" s="205"/>
      <c r="Z20" s="205"/>
      <c r="AA20" s="205"/>
      <c r="AB20" s="205"/>
      <c r="AC20" s="211"/>
      <c r="AD20" s="211"/>
      <c r="AE20" s="211"/>
      <c r="AF20" s="211"/>
      <c r="AG20" s="211"/>
      <c r="AH20" s="205"/>
      <c r="AI20" s="206"/>
      <c r="AJ20" s="206"/>
    </row>
    <row r="21" spans="1:36" ht="20.100000000000001" customHeight="1">
      <c r="A21" s="208"/>
      <c r="B21" s="209"/>
      <c r="C21" s="209"/>
      <c r="D21" s="209"/>
      <c r="E21" s="209"/>
      <c r="F21" s="214"/>
      <c r="G21" s="205"/>
      <c r="H21" s="205"/>
      <c r="I21" s="205"/>
      <c r="J21" s="205"/>
      <c r="K21" s="205"/>
      <c r="L21" s="205"/>
      <c r="M21" s="211"/>
      <c r="N21" s="208"/>
      <c r="O21" s="211"/>
      <c r="P21" s="211"/>
      <c r="Q21" s="211"/>
      <c r="R21" s="211"/>
      <c r="S21" s="211"/>
      <c r="T21" s="211"/>
      <c r="U21" s="211"/>
      <c r="V21" s="205"/>
      <c r="W21" s="205"/>
      <c r="X21" s="205"/>
      <c r="Y21" s="205"/>
      <c r="Z21" s="205"/>
      <c r="AA21" s="205"/>
      <c r="AB21" s="205"/>
      <c r="AC21" s="211"/>
      <c r="AD21" s="211"/>
      <c r="AE21" s="211"/>
      <c r="AF21" s="211"/>
      <c r="AG21" s="211"/>
      <c r="AH21" s="205"/>
      <c r="AI21" s="206"/>
      <c r="AJ21" s="206"/>
    </row>
    <row r="22" spans="1:36" ht="20.100000000000001" customHeight="1">
      <c r="A22" s="208"/>
      <c r="B22" s="209"/>
      <c r="C22" s="209"/>
      <c r="D22" s="209"/>
      <c r="E22" s="209"/>
      <c r="F22" s="205"/>
      <c r="G22" s="205"/>
      <c r="H22" s="205"/>
      <c r="I22" s="205"/>
      <c r="J22" s="205"/>
      <c r="K22" s="205"/>
      <c r="L22" s="216"/>
      <c r="M22" s="211"/>
      <c r="N22" s="208"/>
      <c r="O22" s="211"/>
      <c r="P22" s="211"/>
      <c r="Q22" s="211"/>
      <c r="R22" s="211"/>
      <c r="S22" s="211"/>
      <c r="T22" s="211"/>
      <c r="U22" s="211"/>
      <c r="V22" s="205"/>
      <c r="W22" s="205"/>
      <c r="X22" s="205"/>
      <c r="Y22" s="205"/>
      <c r="Z22" s="205"/>
      <c r="AA22" s="205"/>
      <c r="AB22" s="205"/>
      <c r="AC22" s="211"/>
      <c r="AD22" s="211"/>
      <c r="AE22" s="211"/>
      <c r="AF22" s="211"/>
      <c r="AG22" s="211"/>
      <c r="AH22" s="205"/>
      <c r="AI22" s="206"/>
      <c r="AJ22" s="206"/>
    </row>
    <row r="23" spans="1:36" ht="20.100000000000001" customHeight="1">
      <c r="A23" s="208"/>
      <c r="B23" s="209"/>
      <c r="C23" s="209"/>
      <c r="D23" s="209"/>
      <c r="E23" s="209"/>
      <c r="F23" s="205"/>
      <c r="G23" s="205"/>
      <c r="H23" s="205"/>
      <c r="I23" s="205"/>
      <c r="J23" s="205"/>
      <c r="K23" s="205"/>
      <c r="L23" s="216"/>
      <c r="M23" s="211"/>
      <c r="N23" s="208"/>
      <c r="O23" s="211"/>
      <c r="P23" s="211"/>
      <c r="Q23" s="211"/>
      <c r="R23" s="211"/>
      <c r="S23" s="211"/>
      <c r="T23" s="211"/>
      <c r="U23" s="211"/>
      <c r="V23" s="205"/>
      <c r="W23" s="205"/>
      <c r="X23" s="205"/>
      <c r="Y23" s="205"/>
      <c r="Z23" s="205"/>
      <c r="AA23" s="205"/>
      <c r="AB23" s="205"/>
      <c r="AC23" s="211"/>
      <c r="AD23" s="211"/>
      <c r="AE23" s="211"/>
      <c r="AF23" s="211"/>
      <c r="AG23" s="211"/>
      <c r="AH23" s="205"/>
      <c r="AI23" s="206"/>
      <c r="AJ23" s="206"/>
    </row>
    <row r="24" spans="1:36" ht="20.100000000000001" customHeight="1">
      <c r="A24" s="208"/>
      <c r="B24" s="209"/>
      <c r="C24" s="209"/>
      <c r="D24" s="209"/>
      <c r="E24" s="209"/>
      <c r="F24" s="205"/>
      <c r="G24" s="205"/>
      <c r="H24" s="205"/>
      <c r="I24" s="205"/>
      <c r="J24" s="205"/>
      <c r="K24" s="205"/>
      <c r="L24" s="205"/>
      <c r="M24" s="211"/>
      <c r="N24" s="208"/>
      <c r="O24" s="211"/>
      <c r="P24" s="211"/>
      <c r="Q24" s="211"/>
      <c r="R24" s="211"/>
      <c r="S24" s="211"/>
      <c r="T24" s="211"/>
      <c r="U24" s="211"/>
      <c r="V24" s="205"/>
      <c r="W24" s="205"/>
      <c r="X24" s="205"/>
      <c r="Y24" s="205"/>
      <c r="Z24" s="205"/>
      <c r="AA24" s="205"/>
      <c r="AB24" s="205"/>
      <c r="AC24" s="211"/>
      <c r="AD24" s="211"/>
      <c r="AE24" s="211"/>
      <c r="AF24" s="211"/>
      <c r="AG24" s="211"/>
      <c r="AH24" s="205"/>
      <c r="AI24" s="206"/>
      <c r="AJ24" s="206"/>
    </row>
    <row r="25" spans="1:36" ht="20.100000000000001" customHeight="1">
      <c r="A25" s="208"/>
      <c r="B25" s="209"/>
      <c r="C25" s="209"/>
      <c r="D25" s="209"/>
      <c r="E25" s="209"/>
      <c r="F25" s="205"/>
      <c r="G25" s="205"/>
      <c r="H25" s="205"/>
      <c r="I25" s="217"/>
      <c r="J25" s="205"/>
      <c r="K25" s="205"/>
      <c r="L25" s="205"/>
      <c r="M25" s="211"/>
      <c r="N25" s="208"/>
      <c r="O25" s="211"/>
      <c r="P25" s="211"/>
      <c r="Q25" s="211"/>
      <c r="R25" s="211"/>
      <c r="S25" s="211"/>
      <c r="T25" s="211"/>
      <c r="U25" s="211"/>
      <c r="V25" s="205"/>
      <c r="W25" s="205"/>
      <c r="X25" s="205"/>
      <c r="Y25" s="205"/>
      <c r="Z25" s="205"/>
      <c r="AA25" s="205"/>
      <c r="AB25" s="205"/>
      <c r="AC25" s="211"/>
      <c r="AD25" s="211"/>
      <c r="AE25" s="211"/>
      <c r="AF25" s="211"/>
      <c r="AG25" s="211"/>
      <c r="AH25" s="205"/>
      <c r="AI25" s="206"/>
      <c r="AJ25" s="206"/>
    </row>
    <row r="26" spans="1:36" ht="20.100000000000001" customHeight="1">
      <c r="A26" s="208"/>
      <c r="B26" s="209"/>
      <c r="C26" s="209"/>
      <c r="D26" s="209"/>
      <c r="E26" s="209"/>
      <c r="F26" s="205"/>
      <c r="G26" s="205"/>
      <c r="H26" s="205"/>
      <c r="I26" s="205"/>
      <c r="J26" s="205"/>
      <c r="K26" s="205"/>
      <c r="L26" s="205"/>
      <c r="M26" s="211"/>
      <c r="N26" s="208"/>
      <c r="O26" s="211"/>
      <c r="P26" s="211"/>
      <c r="Q26" s="211"/>
      <c r="R26" s="211"/>
      <c r="S26" s="211"/>
      <c r="T26" s="211"/>
      <c r="U26" s="211"/>
      <c r="V26" s="205"/>
      <c r="W26" s="205"/>
      <c r="X26" s="205"/>
      <c r="Y26" s="205"/>
      <c r="Z26" s="205"/>
      <c r="AA26" s="205"/>
      <c r="AB26" s="205"/>
      <c r="AC26" s="211"/>
      <c r="AD26" s="211"/>
      <c r="AE26" s="211"/>
      <c r="AF26" s="211"/>
      <c r="AG26" s="211"/>
      <c r="AH26" s="205"/>
      <c r="AI26" s="206"/>
      <c r="AJ26" s="206"/>
    </row>
    <row r="27" spans="1:36" ht="13.2">
      <c r="A27" s="208"/>
      <c r="B27" s="209"/>
      <c r="C27" s="209"/>
      <c r="D27" s="209"/>
      <c r="E27" s="209"/>
      <c r="F27" s="205"/>
      <c r="G27" s="205"/>
      <c r="H27" s="205"/>
      <c r="I27" s="205"/>
      <c r="J27" s="205"/>
      <c r="K27" s="205"/>
      <c r="L27" s="205"/>
      <c r="M27" s="211"/>
      <c r="N27" s="208"/>
      <c r="O27" s="211"/>
      <c r="P27" s="211"/>
      <c r="Q27" s="211"/>
      <c r="R27" s="211"/>
      <c r="S27" s="211"/>
      <c r="T27" s="211"/>
      <c r="U27" s="211"/>
      <c r="V27" s="205"/>
      <c r="W27" s="205"/>
      <c r="X27" s="205"/>
      <c r="Y27" s="205"/>
      <c r="Z27" s="205"/>
      <c r="AA27" s="205"/>
      <c r="AB27" s="205"/>
      <c r="AC27" s="211"/>
      <c r="AD27" s="211"/>
      <c r="AE27" s="211"/>
      <c r="AF27" s="211"/>
      <c r="AG27" s="211"/>
      <c r="AH27" s="205"/>
      <c r="AI27" s="206"/>
      <c r="AJ27" s="206"/>
    </row>
    <row r="28" spans="1:36" ht="13.2">
      <c r="A28" s="208"/>
      <c r="B28" s="209"/>
      <c r="C28" s="209"/>
      <c r="D28" s="209"/>
      <c r="E28" s="209"/>
      <c r="F28" s="205"/>
      <c r="G28" s="205"/>
      <c r="H28" s="205"/>
      <c r="I28" s="205"/>
      <c r="J28" s="205"/>
      <c r="K28" s="205"/>
      <c r="L28" s="205"/>
      <c r="M28" s="211"/>
      <c r="N28" s="208"/>
      <c r="O28" s="211"/>
      <c r="P28" s="211"/>
      <c r="Q28" s="211"/>
      <c r="R28" s="211"/>
      <c r="S28" s="211"/>
      <c r="T28" s="211"/>
      <c r="U28" s="211"/>
      <c r="V28" s="205"/>
      <c r="W28" s="205"/>
      <c r="X28" s="205"/>
      <c r="Y28" s="205"/>
      <c r="Z28" s="205"/>
      <c r="AA28" s="205"/>
      <c r="AB28" s="205"/>
      <c r="AC28" s="211"/>
      <c r="AD28" s="211"/>
      <c r="AE28" s="211"/>
      <c r="AF28" s="211"/>
      <c r="AG28" s="211"/>
      <c r="AH28" s="205"/>
      <c r="AI28" s="206"/>
      <c r="AJ28" s="206"/>
    </row>
    <row r="29" spans="1:36" ht="13.2">
      <c r="A29" s="208"/>
      <c r="B29" s="209"/>
      <c r="C29" s="209"/>
      <c r="D29" s="209"/>
      <c r="E29" s="209"/>
      <c r="F29" s="205"/>
      <c r="G29" s="205"/>
      <c r="H29" s="205"/>
      <c r="I29" s="205"/>
      <c r="J29" s="205"/>
      <c r="K29" s="205"/>
      <c r="L29" s="205"/>
      <c r="M29" s="211"/>
      <c r="N29" s="208"/>
      <c r="O29" s="211"/>
      <c r="P29" s="211"/>
      <c r="Q29" s="211"/>
      <c r="R29" s="211"/>
      <c r="S29" s="211"/>
      <c r="T29" s="211"/>
      <c r="U29" s="211"/>
      <c r="V29" s="205"/>
      <c r="W29" s="205"/>
      <c r="X29" s="205"/>
      <c r="Y29" s="205"/>
      <c r="Z29" s="205"/>
      <c r="AA29" s="205"/>
      <c r="AB29" s="205"/>
      <c r="AC29" s="211"/>
      <c r="AD29" s="211"/>
      <c r="AE29" s="211"/>
      <c r="AF29" s="211"/>
      <c r="AG29" s="211"/>
      <c r="AH29" s="205"/>
      <c r="AI29" s="206"/>
      <c r="AJ29" s="206"/>
    </row>
    <row r="30" spans="1:36" ht="13.2">
      <c r="A30" s="208"/>
      <c r="B30" s="209"/>
      <c r="C30" s="209"/>
      <c r="D30" s="209"/>
      <c r="E30" s="209"/>
      <c r="F30" s="205"/>
      <c r="G30" s="205"/>
      <c r="H30" s="205"/>
      <c r="I30" s="205"/>
      <c r="J30" s="205"/>
      <c r="K30" s="205"/>
      <c r="L30" s="205"/>
      <c r="M30" s="211"/>
      <c r="N30" s="208"/>
      <c r="O30" s="211"/>
      <c r="P30" s="211"/>
      <c r="Q30" s="211"/>
      <c r="R30" s="211"/>
      <c r="S30" s="211"/>
      <c r="T30" s="211"/>
      <c r="U30" s="211"/>
      <c r="V30" s="205"/>
      <c r="W30" s="205"/>
      <c r="X30" s="205"/>
      <c r="Y30" s="205"/>
      <c r="Z30" s="205"/>
      <c r="AA30" s="205"/>
      <c r="AB30" s="205"/>
      <c r="AC30" s="211"/>
      <c r="AD30" s="211"/>
      <c r="AE30" s="211"/>
      <c r="AF30" s="211"/>
      <c r="AG30" s="211"/>
      <c r="AH30" s="205"/>
      <c r="AI30" s="206"/>
      <c r="AJ30" s="206"/>
    </row>
    <row r="31" spans="1:36" ht="13.2">
      <c r="A31" s="208"/>
      <c r="B31" s="209"/>
      <c r="C31" s="209"/>
      <c r="D31" s="209"/>
      <c r="E31" s="209"/>
      <c r="F31" s="205"/>
      <c r="G31" s="205"/>
      <c r="H31" s="205"/>
      <c r="I31" s="205"/>
      <c r="J31" s="205"/>
      <c r="K31" s="205"/>
      <c r="L31" s="205"/>
      <c r="M31" s="211"/>
      <c r="N31" s="208"/>
      <c r="O31" s="211"/>
      <c r="P31" s="211"/>
      <c r="Q31" s="211"/>
      <c r="R31" s="211"/>
      <c r="S31" s="211"/>
      <c r="T31" s="211"/>
      <c r="U31" s="211"/>
      <c r="V31" s="205"/>
      <c r="W31" s="205"/>
      <c r="X31" s="205"/>
      <c r="Y31" s="205"/>
      <c r="Z31" s="205"/>
      <c r="AA31" s="205"/>
      <c r="AB31" s="205"/>
      <c r="AC31" s="211"/>
      <c r="AD31" s="211"/>
      <c r="AE31" s="211"/>
      <c r="AF31" s="211"/>
      <c r="AG31" s="211"/>
      <c r="AH31" s="205"/>
      <c r="AI31" s="206"/>
      <c r="AJ31" s="206"/>
    </row>
    <row r="32" spans="1:36" ht="13.2">
      <c r="A32" s="208"/>
      <c r="B32" s="209"/>
      <c r="C32" s="209"/>
      <c r="D32" s="209"/>
      <c r="E32" s="209"/>
      <c r="F32" s="205"/>
      <c r="G32" s="205"/>
      <c r="H32" s="205"/>
      <c r="I32" s="205"/>
      <c r="J32" s="205"/>
      <c r="K32" s="205"/>
      <c r="L32" s="205"/>
      <c r="M32" s="211"/>
      <c r="N32" s="208"/>
      <c r="O32" s="211"/>
      <c r="P32" s="211"/>
      <c r="Q32" s="211"/>
      <c r="R32" s="211"/>
      <c r="S32" s="211"/>
      <c r="T32" s="211"/>
      <c r="U32" s="211"/>
      <c r="V32" s="205"/>
      <c r="W32" s="205"/>
      <c r="X32" s="205"/>
      <c r="Y32" s="205"/>
      <c r="Z32" s="205"/>
      <c r="AA32" s="205"/>
      <c r="AB32" s="205"/>
      <c r="AC32" s="211"/>
      <c r="AD32" s="211"/>
      <c r="AE32" s="211"/>
      <c r="AF32" s="211"/>
      <c r="AG32" s="211"/>
      <c r="AH32" s="205"/>
      <c r="AI32" s="206"/>
      <c r="AJ32" s="206"/>
    </row>
    <row r="33" spans="1:36" ht="13.2">
      <c r="A33" s="208"/>
      <c r="B33" s="209"/>
      <c r="C33" s="209"/>
      <c r="D33" s="209"/>
      <c r="E33" s="209"/>
      <c r="F33" s="205"/>
      <c r="G33" s="205"/>
      <c r="H33" s="205"/>
      <c r="I33" s="205"/>
      <c r="J33" s="205"/>
      <c r="K33" s="205"/>
      <c r="L33" s="205"/>
      <c r="M33" s="211"/>
      <c r="N33" s="208"/>
      <c r="O33" s="211"/>
      <c r="P33" s="211"/>
      <c r="Q33" s="211"/>
      <c r="R33" s="211"/>
      <c r="S33" s="211"/>
      <c r="T33" s="211"/>
      <c r="U33" s="211"/>
      <c r="V33" s="205"/>
      <c r="W33" s="205"/>
      <c r="X33" s="205"/>
      <c r="Y33" s="205"/>
      <c r="Z33" s="205"/>
      <c r="AA33" s="205"/>
      <c r="AB33" s="205"/>
      <c r="AC33" s="211"/>
      <c r="AD33" s="211"/>
      <c r="AE33" s="211"/>
      <c r="AF33" s="211"/>
      <c r="AG33" s="211"/>
      <c r="AH33" s="205"/>
      <c r="AI33" s="206"/>
      <c r="AJ33" s="206"/>
    </row>
    <row r="34" spans="1:36" ht="13.2">
      <c r="A34" s="208"/>
      <c r="B34" s="209"/>
      <c r="C34" s="209"/>
      <c r="D34" s="209"/>
      <c r="E34" s="209"/>
      <c r="F34" s="205"/>
      <c r="G34" s="205"/>
      <c r="H34" s="205"/>
      <c r="I34" s="205"/>
      <c r="J34" s="205"/>
      <c r="K34" s="205"/>
      <c r="L34" s="205"/>
      <c r="M34" s="211"/>
      <c r="N34" s="208"/>
      <c r="O34" s="211"/>
      <c r="P34" s="211"/>
      <c r="Q34" s="211"/>
      <c r="R34" s="211"/>
      <c r="S34" s="211"/>
      <c r="T34" s="211"/>
      <c r="U34" s="211"/>
      <c r="V34" s="205"/>
      <c r="W34" s="205"/>
      <c r="X34" s="205"/>
      <c r="Y34" s="205"/>
      <c r="Z34" s="205"/>
      <c r="AA34" s="205"/>
      <c r="AB34" s="205"/>
      <c r="AC34" s="211"/>
      <c r="AD34" s="211"/>
      <c r="AE34" s="211"/>
      <c r="AF34" s="211"/>
      <c r="AG34" s="211"/>
      <c r="AH34" s="205"/>
      <c r="AI34" s="206"/>
      <c r="AJ34" s="206"/>
    </row>
    <row r="35" spans="1:36" ht="13.2">
      <c r="A35" s="208"/>
      <c r="B35" s="209"/>
      <c r="C35" s="209"/>
      <c r="D35" s="209"/>
      <c r="E35" s="209"/>
      <c r="F35" s="205"/>
      <c r="G35" s="205"/>
      <c r="H35" s="205"/>
      <c r="I35" s="205"/>
      <c r="J35" s="205"/>
      <c r="K35" s="205"/>
      <c r="L35" s="205"/>
      <c r="M35" s="211"/>
      <c r="N35" s="208"/>
      <c r="O35" s="211"/>
      <c r="P35" s="211"/>
      <c r="Q35" s="211"/>
      <c r="R35" s="211"/>
      <c r="S35" s="211"/>
      <c r="T35" s="211"/>
      <c r="U35" s="211"/>
      <c r="V35" s="205"/>
      <c r="W35" s="205"/>
      <c r="X35" s="205"/>
      <c r="Y35" s="205"/>
      <c r="Z35" s="205"/>
      <c r="AA35" s="205"/>
      <c r="AB35" s="205"/>
      <c r="AC35" s="211"/>
      <c r="AD35" s="211"/>
      <c r="AE35" s="211"/>
      <c r="AF35" s="211"/>
      <c r="AG35" s="211"/>
      <c r="AH35" s="205"/>
      <c r="AI35" s="206"/>
      <c r="AJ35" s="206"/>
    </row>
    <row r="36" spans="1:36" ht="13.2">
      <c r="A36" s="208"/>
      <c r="B36" s="209"/>
      <c r="C36" s="209"/>
      <c r="D36" s="209"/>
      <c r="E36" s="209"/>
      <c r="F36" s="205"/>
      <c r="G36" s="205"/>
      <c r="H36" s="205"/>
      <c r="I36" s="205"/>
      <c r="J36" s="205"/>
      <c r="K36" s="205"/>
      <c r="L36" s="205"/>
      <c r="M36" s="211"/>
      <c r="N36" s="208"/>
      <c r="O36" s="211"/>
      <c r="P36" s="211"/>
      <c r="Q36" s="211"/>
      <c r="R36" s="211"/>
      <c r="S36" s="211"/>
      <c r="T36" s="211"/>
      <c r="U36" s="211"/>
      <c r="V36" s="205"/>
      <c r="W36" s="205"/>
      <c r="X36" s="205"/>
      <c r="Y36" s="205"/>
      <c r="Z36" s="205"/>
      <c r="AA36" s="205"/>
      <c r="AB36" s="205"/>
      <c r="AC36" s="211"/>
      <c r="AD36" s="211"/>
      <c r="AE36" s="211"/>
      <c r="AF36" s="211"/>
      <c r="AG36" s="211"/>
      <c r="AH36" s="205"/>
      <c r="AI36" s="206"/>
      <c r="AJ36" s="206"/>
    </row>
    <row r="37" spans="1:36" ht="13.2">
      <c r="A37" s="208"/>
      <c r="B37" s="209"/>
      <c r="C37" s="209"/>
      <c r="D37" s="209"/>
      <c r="E37" s="209"/>
      <c r="F37" s="205"/>
      <c r="G37" s="205"/>
      <c r="H37" s="205"/>
      <c r="I37" s="205"/>
      <c r="J37" s="205"/>
      <c r="K37" s="205"/>
      <c r="L37" s="205"/>
      <c r="M37" s="211"/>
      <c r="N37" s="208"/>
      <c r="O37" s="211"/>
      <c r="P37" s="211"/>
      <c r="Q37" s="211"/>
      <c r="R37" s="211"/>
      <c r="S37" s="211"/>
      <c r="T37" s="211"/>
      <c r="U37" s="211"/>
      <c r="V37" s="205"/>
      <c r="W37" s="205"/>
      <c r="X37" s="205"/>
      <c r="Y37" s="205"/>
      <c r="Z37" s="205"/>
      <c r="AA37" s="205"/>
      <c r="AB37" s="205"/>
      <c r="AC37" s="211"/>
      <c r="AD37" s="211"/>
      <c r="AE37" s="211"/>
      <c r="AF37" s="211"/>
      <c r="AG37" s="211"/>
      <c r="AH37" s="205"/>
      <c r="AI37" s="206"/>
      <c r="AJ37" s="206"/>
    </row>
    <row r="38" spans="1:36" ht="13.2">
      <c r="A38" s="208"/>
      <c r="B38" s="209"/>
      <c r="C38" s="209"/>
      <c r="D38" s="209"/>
      <c r="E38" s="209"/>
      <c r="F38" s="205"/>
      <c r="G38" s="205"/>
      <c r="H38" s="205"/>
      <c r="I38" s="205"/>
      <c r="J38" s="205"/>
      <c r="K38" s="205"/>
      <c r="L38" s="205"/>
      <c r="M38" s="211"/>
      <c r="N38" s="208"/>
      <c r="O38" s="211"/>
      <c r="P38" s="211"/>
      <c r="Q38" s="211"/>
      <c r="R38" s="211"/>
      <c r="S38" s="211"/>
      <c r="T38" s="211"/>
      <c r="U38" s="211"/>
      <c r="V38" s="205"/>
      <c r="W38" s="205"/>
      <c r="X38" s="205"/>
      <c r="Y38" s="205"/>
      <c r="Z38" s="205"/>
      <c r="AA38" s="205"/>
      <c r="AB38" s="205"/>
      <c r="AC38" s="211"/>
      <c r="AD38" s="211"/>
      <c r="AE38" s="211"/>
      <c r="AF38" s="211"/>
      <c r="AG38" s="211"/>
      <c r="AH38" s="205"/>
      <c r="AI38" s="206"/>
      <c r="AJ38" s="206"/>
    </row>
    <row r="39" spans="1:36" ht="13.2">
      <c r="A39" s="208"/>
      <c r="B39" s="209"/>
      <c r="C39" s="209"/>
      <c r="D39" s="209"/>
      <c r="E39" s="209"/>
      <c r="F39" s="205"/>
      <c r="G39" s="205"/>
      <c r="H39" s="205"/>
      <c r="I39" s="205"/>
      <c r="J39" s="205"/>
      <c r="K39" s="205"/>
      <c r="L39" s="205"/>
      <c r="M39" s="211"/>
      <c r="N39" s="208"/>
      <c r="O39" s="211"/>
      <c r="P39" s="211"/>
      <c r="Q39" s="211"/>
      <c r="R39" s="211"/>
      <c r="S39" s="211"/>
      <c r="T39" s="211"/>
      <c r="U39" s="211"/>
      <c r="V39" s="205"/>
      <c r="W39" s="205"/>
      <c r="X39" s="205"/>
      <c r="Y39" s="205"/>
      <c r="Z39" s="205"/>
      <c r="AA39" s="205"/>
      <c r="AB39" s="205"/>
      <c r="AC39" s="211"/>
      <c r="AD39" s="211"/>
      <c r="AE39" s="211"/>
      <c r="AF39" s="211"/>
      <c r="AG39" s="211"/>
      <c r="AH39" s="205"/>
      <c r="AI39" s="206"/>
      <c r="AJ39" s="206"/>
    </row>
    <row r="40" spans="1:36" ht="13.2">
      <c r="A40" s="208"/>
      <c r="B40" s="209"/>
      <c r="C40" s="209"/>
      <c r="D40" s="209"/>
      <c r="E40" s="209"/>
      <c r="F40" s="205"/>
      <c r="G40" s="205"/>
      <c r="H40" s="205"/>
      <c r="I40" s="205"/>
      <c r="J40" s="205"/>
      <c r="K40" s="205"/>
      <c r="L40" s="205"/>
      <c r="M40" s="211"/>
      <c r="N40" s="208"/>
      <c r="O40" s="211"/>
      <c r="P40" s="211"/>
      <c r="Q40" s="211"/>
      <c r="R40" s="211"/>
      <c r="S40" s="211"/>
      <c r="T40" s="211"/>
      <c r="U40" s="211"/>
      <c r="V40" s="205"/>
      <c r="W40" s="205"/>
      <c r="X40" s="205"/>
      <c r="Y40" s="205"/>
      <c r="Z40" s="205"/>
      <c r="AA40" s="205"/>
      <c r="AB40" s="205"/>
      <c r="AC40" s="211"/>
      <c r="AD40" s="211"/>
      <c r="AE40" s="211"/>
      <c r="AF40" s="211"/>
      <c r="AG40" s="211"/>
      <c r="AH40" s="205"/>
      <c r="AI40" s="206"/>
      <c r="AJ40" s="206"/>
    </row>
    <row r="41" spans="1:36" ht="13.2">
      <c r="A41" s="208"/>
      <c r="B41" s="209"/>
      <c r="C41" s="209"/>
      <c r="D41" s="209"/>
      <c r="E41" s="209"/>
      <c r="F41" s="205"/>
      <c r="G41" s="205"/>
      <c r="H41" s="205"/>
      <c r="I41" s="205"/>
      <c r="J41" s="205"/>
      <c r="K41" s="205"/>
      <c r="L41" s="205"/>
      <c r="M41" s="211"/>
      <c r="N41" s="208"/>
      <c r="O41" s="211"/>
      <c r="P41" s="211"/>
      <c r="Q41" s="211"/>
      <c r="R41" s="211"/>
      <c r="S41" s="211"/>
      <c r="T41" s="211"/>
      <c r="U41" s="211"/>
      <c r="V41" s="205"/>
      <c r="W41" s="205"/>
      <c r="X41" s="205"/>
      <c r="Y41" s="205"/>
      <c r="Z41" s="205"/>
      <c r="AA41" s="205"/>
      <c r="AB41" s="205"/>
      <c r="AC41" s="211"/>
      <c r="AD41" s="211"/>
      <c r="AE41" s="211"/>
      <c r="AF41" s="211"/>
      <c r="AG41" s="211"/>
      <c r="AH41" s="205"/>
      <c r="AI41" s="206"/>
      <c r="AJ41" s="206"/>
    </row>
    <row r="42" spans="1:36" ht="13.2">
      <c r="A42" s="208"/>
      <c r="B42" s="209"/>
      <c r="C42" s="209"/>
      <c r="D42" s="209"/>
      <c r="E42" s="209"/>
      <c r="F42" s="211"/>
      <c r="G42" s="211"/>
      <c r="H42" s="211"/>
      <c r="I42" s="211"/>
      <c r="J42" s="211"/>
      <c r="K42" s="211"/>
      <c r="L42" s="205"/>
      <c r="M42" s="211"/>
      <c r="N42" s="218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6"/>
      <c r="AJ42" s="206"/>
    </row>
    <row r="43" spans="1:36" ht="13.2">
      <c r="A43" s="208"/>
      <c r="B43" s="209"/>
      <c r="C43" s="209"/>
      <c r="D43" s="209"/>
      <c r="E43" s="209"/>
      <c r="F43" s="206"/>
      <c r="G43" s="206"/>
      <c r="H43" s="205"/>
      <c r="I43" s="205"/>
      <c r="J43" s="205"/>
      <c r="K43" s="205"/>
      <c r="L43" s="205"/>
      <c r="M43" s="211"/>
      <c r="N43" s="208"/>
      <c r="O43" s="211"/>
      <c r="P43" s="211"/>
      <c r="Q43" s="211"/>
      <c r="R43" s="211"/>
      <c r="S43" s="211"/>
      <c r="T43" s="211"/>
      <c r="U43" s="211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6"/>
      <c r="AJ43" s="206"/>
    </row>
    <row r="44" spans="1:36" ht="13.2">
      <c r="A44" s="208"/>
      <c r="B44" s="209"/>
      <c r="C44" s="209"/>
      <c r="D44" s="209"/>
      <c r="E44" s="209"/>
      <c r="F44" s="206"/>
      <c r="G44" s="206"/>
      <c r="H44" s="205"/>
      <c r="I44" s="205"/>
      <c r="J44" s="205"/>
      <c r="K44" s="205"/>
      <c r="L44" s="205"/>
      <c r="M44" s="211"/>
      <c r="N44" s="208"/>
      <c r="O44" s="211"/>
      <c r="P44" s="211"/>
      <c r="Q44" s="211"/>
      <c r="R44" s="211"/>
      <c r="S44" s="211"/>
      <c r="T44" s="211"/>
      <c r="U44" s="211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6"/>
      <c r="AJ44" s="206"/>
    </row>
    <row r="45" spans="1:36" ht="13.2">
      <c r="A45" s="208"/>
      <c r="B45" s="209"/>
      <c r="C45" s="209"/>
      <c r="D45" s="209"/>
      <c r="E45" s="209"/>
      <c r="F45" s="206"/>
      <c r="G45" s="206"/>
      <c r="H45" s="205"/>
      <c r="I45" s="205"/>
      <c r="J45" s="205"/>
      <c r="K45" s="205"/>
      <c r="L45" s="205"/>
      <c r="M45" s="211"/>
      <c r="N45" s="208"/>
      <c r="O45" s="211"/>
      <c r="P45" s="211"/>
      <c r="Q45" s="211"/>
      <c r="R45" s="211"/>
      <c r="S45" s="211"/>
      <c r="T45" s="211"/>
      <c r="U45" s="211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6"/>
      <c r="AJ45" s="206"/>
    </row>
    <row r="46" spans="1:36" ht="13.2">
      <c r="A46" s="208"/>
      <c r="B46" s="209"/>
      <c r="C46" s="209"/>
      <c r="D46" s="209"/>
      <c r="E46" s="209"/>
      <c r="F46" s="206"/>
      <c r="G46" s="206"/>
      <c r="H46" s="205"/>
      <c r="I46" s="205"/>
      <c r="J46" s="205"/>
      <c r="K46" s="205"/>
      <c r="L46" s="205"/>
      <c r="M46" s="211"/>
      <c r="N46" s="208"/>
      <c r="O46" s="211"/>
      <c r="P46" s="211"/>
      <c r="Q46" s="211"/>
      <c r="R46" s="211"/>
      <c r="S46" s="211"/>
      <c r="T46" s="211"/>
      <c r="U46" s="211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6"/>
      <c r="AJ46" s="206"/>
    </row>
    <row r="47" spans="1:36" ht="13.2">
      <c r="A47" s="208"/>
      <c r="B47" s="209"/>
      <c r="C47" s="209"/>
      <c r="D47" s="209"/>
      <c r="E47" s="209"/>
      <c r="F47" s="206"/>
      <c r="G47" s="206"/>
      <c r="H47" s="205"/>
      <c r="I47" s="205"/>
      <c r="J47" s="205"/>
      <c r="K47" s="205"/>
      <c r="L47" s="205"/>
      <c r="M47" s="211"/>
      <c r="N47" s="208"/>
      <c r="O47" s="211"/>
      <c r="P47" s="211"/>
      <c r="Q47" s="211"/>
      <c r="R47" s="211"/>
      <c r="S47" s="211"/>
      <c r="T47" s="211"/>
      <c r="U47" s="211"/>
      <c r="V47" s="205"/>
      <c r="W47" s="205"/>
      <c r="X47" s="205"/>
      <c r="Y47" s="205"/>
      <c r="Z47" s="205"/>
      <c r="AA47" s="205"/>
      <c r="AB47" s="205"/>
      <c r="AC47" s="205"/>
      <c r="AD47" s="205"/>
      <c r="AE47" s="205"/>
      <c r="AF47" s="205"/>
      <c r="AG47" s="205"/>
      <c r="AH47" s="205"/>
      <c r="AI47" s="206"/>
      <c r="AJ47" s="206"/>
    </row>
    <row r="48" spans="1:36" ht="13.2">
      <c r="A48" s="208"/>
      <c r="B48" s="209"/>
      <c r="C48" s="209"/>
      <c r="D48" s="209"/>
      <c r="E48" s="209"/>
      <c r="F48" s="206"/>
      <c r="G48" s="206"/>
      <c r="H48" s="205"/>
      <c r="I48" s="205"/>
      <c r="J48" s="205"/>
      <c r="K48" s="205"/>
      <c r="L48" s="205"/>
      <c r="M48" s="211"/>
      <c r="N48" s="208"/>
      <c r="O48" s="211"/>
      <c r="P48" s="211"/>
      <c r="Q48" s="211"/>
      <c r="R48" s="211"/>
      <c r="S48" s="211"/>
      <c r="T48" s="211"/>
      <c r="U48" s="211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6"/>
      <c r="AJ48" s="206"/>
    </row>
    <row r="49" spans="1:36" ht="13.2">
      <c r="A49" s="208"/>
      <c r="B49" s="209"/>
      <c r="C49" s="209"/>
      <c r="D49" s="209"/>
      <c r="E49" s="209"/>
      <c r="F49" s="206"/>
      <c r="G49" s="206"/>
      <c r="H49" s="205"/>
      <c r="I49" s="205"/>
      <c r="J49" s="205"/>
      <c r="K49" s="205"/>
      <c r="L49" s="205"/>
      <c r="M49" s="211"/>
      <c r="N49" s="208"/>
      <c r="O49" s="211"/>
      <c r="P49" s="211"/>
      <c r="Q49" s="211"/>
      <c r="R49" s="211"/>
      <c r="S49" s="211"/>
      <c r="T49" s="211"/>
      <c r="U49" s="211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6"/>
      <c r="AJ49" s="206"/>
    </row>
    <row r="50" spans="1:36" ht="13.2">
      <c r="A50" s="208"/>
      <c r="B50" s="209"/>
      <c r="C50" s="209"/>
      <c r="D50" s="209"/>
      <c r="E50" s="209"/>
      <c r="F50" s="206"/>
      <c r="G50" s="206"/>
      <c r="H50" s="205"/>
      <c r="I50" s="205"/>
      <c r="J50" s="205"/>
      <c r="K50" s="205"/>
      <c r="L50" s="205"/>
      <c r="M50" s="211"/>
      <c r="N50" s="208"/>
      <c r="O50" s="211"/>
      <c r="P50" s="211"/>
      <c r="Q50" s="211"/>
      <c r="R50" s="211"/>
      <c r="S50" s="211"/>
      <c r="T50" s="211"/>
      <c r="U50" s="211"/>
      <c r="V50" s="205"/>
      <c r="W50" s="205"/>
      <c r="X50" s="205"/>
      <c r="Y50" s="205"/>
      <c r="Z50" s="205"/>
      <c r="AA50" s="205"/>
      <c r="AB50" s="205"/>
      <c r="AC50" s="205"/>
      <c r="AD50" s="205"/>
      <c r="AE50" s="205"/>
      <c r="AF50" s="205"/>
      <c r="AG50" s="205"/>
      <c r="AH50" s="205"/>
      <c r="AI50" s="206"/>
      <c r="AJ50" s="206"/>
    </row>
    <row r="51" spans="1:36" ht="13.2">
      <c r="A51" s="208"/>
      <c r="B51" s="209"/>
      <c r="C51" s="209"/>
      <c r="D51" s="209"/>
      <c r="E51" s="209"/>
      <c r="F51" s="206"/>
      <c r="G51" s="206"/>
      <c r="H51" s="205"/>
      <c r="I51" s="205"/>
      <c r="J51" s="205"/>
      <c r="K51" s="205"/>
      <c r="L51" s="205"/>
      <c r="M51" s="211"/>
      <c r="N51" s="208"/>
      <c r="O51" s="211"/>
      <c r="P51" s="211"/>
      <c r="Q51" s="211"/>
      <c r="R51" s="211"/>
      <c r="S51" s="211"/>
      <c r="T51" s="211"/>
      <c r="U51" s="211"/>
      <c r="V51" s="205"/>
      <c r="W51" s="205"/>
      <c r="X51" s="205"/>
      <c r="Y51" s="205"/>
      <c r="Z51" s="205"/>
      <c r="AA51" s="205"/>
      <c r="AB51" s="205"/>
      <c r="AC51" s="205"/>
      <c r="AD51" s="205"/>
      <c r="AE51" s="205"/>
      <c r="AF51" s="205"/>
      <c r="AG51" s="205"/>
      <c r="AH51" s="205"/>
      <c r="AI51" s="206"/>
      <c r="AJ51" s="206"/>
    </row>
    <row r="52" spans="1:36" ht="13.2">
      <c r="A52" s="208"/>
      <c r="B52" s="209"/>
      <c r="C52" s="209"/>
      <c r="D52" s="209"/>
      <c r="E52" s="209"/>
      <c r="F52" s="206"/>
      <c r="G52" s="206"/>
      <c r="H52" s="205"/>
      <c r="I52" s="205"/>
      <c r="J52" s="205"/>
      <c r="K52" s="205"/>
      <c r="L52" s="205"/>
      <c r="M52" s="211"/>
      <c r="N52" s="208"/>
      <c r="O52" s="211"/>
      <c r="P52" s="211"/>
      <c r="Q52" s="211"/>
      <c r="R52" s="211"/>
      <c r="S52" s="211"/>
      <c r="T52" s="211"/>
      <c r="U52" s="211"/>
      <c r="V52" s="205"/>
      <c r="W52" s="205"/>
      <c r="X52" s="205"/>
      <c r="Y52" s="205"/>
      <c r="Z52" s="205"/>
      <c r="AA52" s="205"/>
      <c r="AB52" s="205"/>
      <c r="AC52" s="205"/>
      <c r="AD52" s="205"/>
      <c r="AE52" s="205"/>
      <c r="AF52" s="205"/>
      <c r="AG52" s="205"/>
      <c r="AH52" s="205"/>
      <c r="AI52" s="206"/>
      <c r="AJ52" s="206"/>
    </row>
    <row r="53" spans="1:36" ht="13.2">
      <c r="A53" s="208"/>
      <c r="B53" s="209"/>
      <c r="C53" s="209"/>
      <c r="D53" s="209"/>
      <c r="E53" s="209"/>
      <c r="F53" s="206"/>
      <c r="G53" s="206"/>
      <c r="H53" s="205"/>
      <c r="I53" s="205"/>
      <c r="J53" s="205"/>
      <c r="K53" s="205"/>
      <c r="L53" s="205"/>
      <c r="M53" s="211"/>
      <c r="N53" s="208"/>
      <c r="O53" s="211"/>
      <c r="P53" s="211"/>
      <c r="Q53" s="211"/>
      <c r="R53" s="211"/>
      <c r="S53" s="211"/>
      <c r="T53" s="211"/>
      <c r="U53" s="211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6"/>
      <c r="AJ53" s="206"/>
    </row>
    <row r="54" spans="1:36" ht="13.2">
      <c r="A54" s="208"/>
      <c r="B54" s="209"/>
      <c r="C54" s="209"/>
      <c r="D54" s="209"/>
      <c r="E54" s="209"/>
      <c r="F54" s="206"/>
      <c r="G54" s="206"/>
      <c r="H54" s="205"/>
      <c r="I54" s="205"/>
      <c r="J54" s="205"/>
      <c r="K54" s="205"/>
      <c r="L54" s="205"/>
      <c r="M54" s="211"/>
      <c r="N54" s="208"/>
      <c r="O54" s="211"/>
      <c r="P54" s="211"/>
      <c r="Q54" s="211"/>
      <c r="R54" s="211"/>
      <c r="S54" s="211"/>
      <c r="T54" s="211"/>
      <c r="U54" s="211"/>
      <c r="V54" s="205"/>
      <c r="W54" s="205"/>
      <c r="X54" s="205"/>
      <c r="Y54" s="205"/>
      <c r="Z54" s="205"/>
      <c r="AA54" s="205"/>
      <c r="AB54" s="205"/>
      <c r="AC54" s="205"/>
      <c r="AD54" s="205"/>
      <c r="AE54" s="205"/>
      <c r="AF54" s="205"/>
      <c r="AG54" s="205"/>
      <c r="AH54" s="205"/>
      <c r="AI54" s="206"/>
      <c r="AJ54" s="206"/>
    </row>
    <row r="55" spans="1:36" ht="13.2">
      <c r="A55" s="208"/>
      <c r="B55" s="209"/>
      <c r="C55" s="209"/>
      <c r="D55" s="209"/>
      <c r="E55" s="209"/>
      <c r="F55" s="206"/>
      <c r="G55" s="206"/>
      <c r="H55" s="205"/>
      <c r="I55" s="205"/>
      <c r="J55" s="205"/>
      <c r="K55" s="205"/>
      <c r="L55" s="205"/>
      <c r="M55" s="211"/>
      <c r="N55" s="208"/>
      <c r="O55" s="211"/>
      <c r="P55" s="211"/>
      <c r="Q55" s="211"/>
      <c r="R55" s="211"/>
      <c r="S55" s="211"/>
      <c r="T55" s="211"/>
      <c r="U55" s="211"/>
      <c r="V55" s="205"/>
      <c r="W55" s="205"/>
      <c r="X55" s="205"/>
      <c r="Y55" s="205"/>
      <c r="Z55" s="205"/>
      <c r="AA55" s="205"/>
      <c r="AB55" s="205"/>
      <c r="AC55" s="205"/>
      <c r="AD55" s="205"/>
      <c r="AE55" s="205"/>
      <c r="AF55" s="205"/>
      <c r="AG55" s="205"/>
      <c r="AH55" s="205"/>
      <c r="AI55" s="206"/>
      <c r="AJ55" s="206"/>
    </row>
    <row r="56" spans="1:36" ht="13.2">
      <c r="A56" s="208"/>
      <c r="B56" s="209"/>
      <c r="C56" s="209"/>
      <c r="D56" s="209"/>
      <c r="E56" s="209"/>
      <c r="F56" s="206"/>
      <c r="G56" s="206"/>
      <c r="H56" s="205"/>
      <c r="I56" s="205"/>
      <c r="J56" s="205"/>
      <c r="K56" s="205"/>
      <c r="L56" s="205"/>
      <c r="M56" s="211"/>
      <c r="N56" s="208"/>
      <c r="O56" s="211"/>
      <c r="P56" s="211"/>
      <c r="Q56" s="211"/>
      <c r="R56" s="211"/>
      <c r="S56" s="211"/>
      <c r="T56" s="211"/>
      <c r="U56" s="211"/>
      <c r="V56" s="205"/>
      <c r="W56" s="205"/>
      <c r="X56" s="205"/>
      <c r="Y56" s="205"/>
      <c r="Z56" s="205"/>
      <c r="AA56" s="205"/>
      <c r="AB56" s="205"/>
      <c r="AC56" s="205"/>
      <c r="AD56" s="205"/>
      <c r="AE56" s="205"/>
      <c r="AF56" s="205"/>
      <c r="AG56" s="205"/>
      <c r="AH56" s="205"/>
      <c r="AI56" s="206"/>
      <c r="AJ56" s="206"/>
    </row>
    <row r="57" spans="1:36" ht="13.2">
      <c r="A57" s="208"/>
      <c r="B57" s="209"/>
      <c r="C57" s="209"/>
      <c r="D57" s="209"/>
      <c r="E57" s="209"/>
      <c r="F57" s="206"/>
      <c r="G57" s="206"/>
      <c r="H57" s="205"/>
      <c r="I57" s="205"/>
      <c r="J57" s="205"/>
      <c r="K57" s="205"/>
      <c r="L57" s="205"/>
      <c r="M57" s="211"/>
      <c r="N57" s="208"/>
      <c r="O57" s="211"/>
      <c r="P57" s="211"/>
      <c r="Q57" s="211"/>
      <c r="R57" s="211"/>
      <c r="S57" s="211"/>
      <c r="T57" s="211"/>
      <c r="U57" s="211"/>
      <c r="V57" s="206"/>
      <c r="W57" s="206"/>
      <c r="X57" s="206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  <c r="AJ57" s="206"/>
    </row>
    <row r="58" spans="1:36" ht="13.2">
      <c r="A58" s="208"/>
      <c r="B58" s="209"/>
      <c r="C58" s="209"/>
      <c r="D58" s="209"/>
      <c r="E58" s="209"/>
      <c r="F58" s="206"/>
      <c r="G58" s="206"/>
      <c r="H58" s="205"/>
      <c r="I58" s="205"/>
      <c r="J58" s="205"/>
      <c r="K58" s="205"/>
      <c r="L58" s="205"/>
      <c r="M58" s="211"/>
      <c r="N58" s="208"/>
      <c r="O58" s="211"/>
      <c r="P58" s="211"/>
      <c r="Q58" s="211"/>
      <c r="R58" s="211"/>
      <c r="S58" s="211"/>
      <c r="T58" s="211"/>
      <c r="U58" s="211"/>
      <c r="V58" s="206"/>
      <c r="W58" s="206"/>
      <c r="X58" s="206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  <c r="AJ58" s="206"/>
    </row>
    <row r="59" spans="1:36" ht="13.2">
      <c r="A59" s="208"/>
      <c r="B59" s="209"/>
      <c r="C59" s="209"/>
      <c r="D59" s="209"/>
      <c r="E59" s="209"/>
      <c r="F59" s="206"/>
      <c r="G59" s="206"/>
      <c r="H59" s="205"/>
      <c r="I59" s="205"/>
      <c r="J59" s="205"/>
      <c r="K59" s="205"/>
      <c r="L59" s="205"/>
      <c r="M59" s="211"/>
      <c r="N59" s="208"/>
      <c r="O59" s="211"/>
      <c r="P59" s="211"/>
      <c r="Q59" s="211"/>
      <c r="R59" s="211"/>
      <c r="S59" s="211"/>
      <c r="T59" s="211"/>
      <c r="U59" s="211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</row>
    <row r="60" spans="1:36" ht="13.2">
      <c r="A60" s="208"/>
      <c r="B60" s="209"/>
      <c r="C60" s="209"/>
      <c r="D60" s="209"/>
      <c r="E60" s="209"/>
      <c r="F60" s="206"/>
      <c r="G60" s="206"/>
      <c r="H60" s="205"/>
      <c r="I60" s="205"/>
      <c r="J60" s="205"/>
      <c r="K60" s="205"/>
      <c r="L60" s="205"/>
      <c r="M60" s="211"/>
      <c r="N60" s="208"/>
      <c r="O60" s="211"/>
      <c r="P60" s="211"/>
      <c r="Q60" s="211"/>
      <c r="R60" s="211"/>
      <c r="S60" s="211"/>
      <c r="T60" s="211"/>
      <c r="U60" s="211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6"/>
    </row>
    <row r="61" spans="1:36" ht="13.2">
      <c r="A61" s="208"/>
      <c r="B61" s="209"/>
      <c r="C61" s="209"/>
      <c r="D61" s="209"/>
      <c r="E61" s="209"/>
      <c r="F61" s="206"/>
      <c r="G61" s="206"/>
      <c r="H61" s="205"/>
      <c r="I61" s="205"/>
      <c r="J61" s="205"/>
      <c r="K61" s="205"/>
      <c r="L61" s="205"/>
      <c r="M61" s="211"/>
      <c r="N61" s="208"/>
      <c r="O61" s="211"/>
      <c r="P61" s="211"/>
      <c r="Q61" s="211"/>
      <c r="R61" s="211"/>
      <c r="S61" s="211"/>
      <c r="T61" s="211"/>
      <c r="U61" s="211"/>
      <c r="V61" s="206"/>
      <c r="W61" s="206"/>
      <c r="X61" s="206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  <c r="AJ61" s="206"/>
    </row>
    <row r="62" spans="1:36" ht="13.2">
      <c r="A62" s="208"/>
      <c r="B62" s="209"/>
      <c r="C62" s="209"/>
      <c r="D62" s="209"/>
      <c r="E62" s="209"/>
      <c r="F62" s="206"/>
      <c r="G62" s="206"/>
      <c r="H62" s="205"/>
      <c r="I62" s="205"/>
      <c r="J62" s="205"/>
      <c r="K62" s="205"/>
      <c r="L62" s="205"/>
      <c r="M62" s="211"/>
      <c r="N62" s="208"/>
      <c r="O62" s="211"/>
      <c r="P62" s="211"/>
      <c r="Q62" s="211"/>
      <c r="R62" s="211"/>
      <c r="S62" s="211"/>
      <c r="T62" s="211"/>
      <c r="U62" s="211"/>
      <c r="V62" s="206"/>
      <c r="W62" s="206"/>
      <c r="X62" s="206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  <c r="AJ62" s="206"/>
    </row>
    <row r="63" spans="1:36" ht="13.2">
      <c r="A63" s="208"/>
      <c r="B63" s="209"/>
      <c r="C63" s="209"/>
      <c r="D63" s="209"/>
      <c r="E63" s="209"/>
      <c r="F63" s="206"/>
      <c r="G63" s="206"/>
      <c r="H63" s="205"/>
      <c r="I63" s="205"/>
      <c r="J63" s="205"/>
      <c r="K63" s="205"/>
      <c r="L63" s="205"/>
      <c r="M63" s="211"/>
      <c r="N63" s="208"/>
      <c r="O63" s="211"/>
      <c r="P63" s="211"/>
      <c r="Q63" s="211"/>
      <c r="R63" s="211"/>
      <c r="S63" s="211"/>
      <c r="T63" s="211"/>
      <c r="U63" s="211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</row>
    <row r="64" spans="1:36" ht="13.2">
      <c r="A64" s="208"/>
      <c r="B64" s="209"/>
      <c r="C64" s="209"/>
      <c r="D64" s="209"/>
      <c r="E64" s="209"/>
      <c r="F64" s="206"/>
      <c r="G64" s="206"/>
      <c r="H64" s="205"/>
      <c r="I64" s="205"/>
      <c r="J64" s="205"/>
      <c r="K64" s="205"/>
      <c r="L64" s="205"/>
      <c r="M64" s="211"/>
      <c r="N64" s="208"/>
      <c r="O64" s="211"/>
      <c r="P64" s="211"/>
      <c r="Q64" s="211"/>
      <c r="R64" s="211"/>
      <c r="S64" s="211"/>
      <c r="T64" s="211"/>
      <c r="U64" s="211"/>
      <c r="V64" s="206"/>
      <c r="W64" s="206"/>
      <c r="X64" s="206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  <c r="AJ64" s="206"/>
    </row>
    <row r="65" spans="1:36" ht="13.2">
      <c r="A65" s="208"/>
      <c r="B65" s="209"/>
      <c r="C65" s="209"/>
      <c r="D65" s="209"/>
      <c r="E65" s="209"/>
      <c r="F65" s="206"/>
      <c r="G65" s="206"/>
      <c r="H65" s="205"/>
      <c r="I65" s="205"/>
      <c r="J65" s="205"/>
      <c r="K65" s="205"/>
      <c r="L65" s="205"/>
      <c r="M65" s="211"/>
      <c r="N65" s="208"/>
      <c r="O65" s="211"/>
      <c r="P65" s="211"/>
      <c r="Q65" s="211"/>
      <c r="R65" s="211"/>
      <c r="S65" s="211"/>
      <c r="T65" s="211"/>
      <c r="U65" s="211"/>
      <c r="V65" s="206"/>
      <c r="W65" s="206"/>
      <c r="X65" s="206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</row>
    <row r="66" spans="1:36" ht="13.2">
      <c r="A66" s="208"/>
      <c r="B66" s="209"/>
      <c r="C66" s="209"/>
      <c r="D66" s="209"/>
      <c r="E66" s="209"/>
      <c r="F66" s="206"/>
      <c r="G66" s="206"/>
      <c r="H66" s="205"/>
      <c r="I66" s="205"/>
      <c r="J66" s="205"/>
      <c r="K66" s="205"/>
      <c r="L66" s="205"/>
      <c r="M66" s="211"/>
      <c r="N66" s="208"/>
      <c r="O66" s="211"/>
      <c r="P66" s="211"/>
      <c r="Q66" s="211"/>
      <c r="R66" s="211"/>
      <c r="S66" s="211"/>
      <c r="T66" s="211"/>
      <c r="U66" s="211"/>
      <c r="V66" s="206"/>
      <c r="W66" s="206"/>
      <c r="X66" s="206"/>
      <c r="Y66" s="206"/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</row>
    <row r="67" spans="1:36" ht="13.2">
      <c r="A67" s="208"/>
      <c r="B67" s="209"/>
      <c r="C67" s="209"/>
      <c r="D67" s="209"/>
      <c r="E67" s="209"/>
      <c r="F67" s="206"/>
      <c r="G67" s="206"/>
      <c r="H67" s="205"/>
      <c r="I67" s="205"/>
      <c r="J67" s="205"/>
      <c r="K67" s="205"/>
      <c r="L67" s="206"/>
      <c r="M67" s="211"/>
      <c r="N67" s="208"/>
      <c r="O67" s="211"/>
      <c r="P67" s="211"/>
      <c r="Q67" s="211"/>
      <c r="R67" s="211"/>
      <c r="S67" s="211"/>
      <c r="T67" s="211"/>
      <c r="U67" s="211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</row>
    <row r="68" spans="1:36" ht="13.2">
      <c r="A68" s="208"/>
      <c r="B68" s="209"/>
      <c r="C68" s="209"/>
      <c r="D68" s="209"/>
      <c r="E68" s="209"/>
      <c r="F68" s="206"/>
      <c r="G68" s="206"/>
      <c r="H68" s="205"/>
      <c r="I68" s="205"/>
      <c r="J68" s="205"/>
      <c r="K68" s="205"/>
      <c r="L68" s="205"/>
      <c r="M68" s="211"/>
      <c r="N68" s="208"/>
      <c r="O68" s="211"/>
      <c r="P68" s="211"/>
      <c r="Q68" s="211"/>
      <c r="R68" s="211"/>
      <c r="S68" s="211"/>
      <c r="T68" s="211"/>
      <c r="U68" s="211"/>
      <c r="V68" s="206"/>
      <c r="W68" s="206"/>
      <c r="X68" s="206"/>
      <c r="Y68" s="206"/>
      <c r="Z68" s="206"/>
      <c r="AA68" s="206"/>
      <c r="AB68" s="206"/>
      <c r="AC68" s="206"/>
      <c r="AD68" s="206"/>
      <c r="AE68" s="206"/>
      <c r="AF68" s="206"/>
      <c r="AG68" s="206"/>
      <c r="AH68" s="206"/>
      <c r="AI68" s="206"/>
      <c r="AJ68" s="206"/>
    </row>
    <row r="69" spans="1:36" ht="13.2">
      <c r="A69" s="208"/>
      <c r="B69" s="209"/>
      <c r="C69" s="209"/>
      <c r="D69" s="209"/>
      <c r="E69" s="209"/>
      <c r="F69" s="206"/>
      <c r="G69" s="206"/>
      <c r="H69" s="206"/>
      <c r="I69" s="206"/>
      <c r="J69" s="206"/>
      <c r="K69" s="206"/>
      <c r="L69" s="205"/>
      <c r="M69" s="211"/>
      <c r="N69" s="208"/>
      <c r="O69" s="211"/>
      <c r="P69" s="211"/>
      <c r="Q69" s="211"/>
      <c r="R69" s="211"/>
      <c r="S69" s="211"/>
      <c r="T69" s="211"/>
      <c r="U69" s="211"/>
      <c r="V69" s="206"/>
      <c r="W69" s="206"/>
      <c r="X69" s="206"/>
      <c r="Y69" s="206"/>
      <c r="Z69" s="206"/>
      <c r="AA69" s="206"/>
      <c r="AB69" s="206"/>
      <c r="AC69" s="206"/>
      <c r="AD69" s="206"/>
      <c r="AE69" s="206"/>
      <c r="AF69" s="206"/>
      <c r="AG69" s="206"/>
      <c r="AH69" s="206"/>
      <c r="AI69" s="206"/>
      <c r="AJ69" s="206"/>
    </row>
  </sheetData>
  <mergeCells count="11">
    <mergeCell ref="K10:AD10"/>
    <mergeCell ref="C2:AG2"/>
    <mergeCell ref="C4:AG4"/>
    <mergeCell ref="K7:AD7"/>
    <mergeCell ref="K8:AD8"/>
    <mergeCell ref="K9:AD9"/>
    <mergeCell ref="K15:AD15"/>
    <mergeCell ref="K11:AD11"/>
    <mergeCell ref="K12:AD12"/>
    <mergeCell ref="K13:AD13"/>
    <mergeCell ref="K14:AD14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5"/>
  </sheetPr>
  <dimension ref="A1:U57"/>
  <sheetViews>
    <sheetView zoomScale="75" zoomScaleNormal="75" workbookViewId="0">
      <pane xSplit="14" ySplit="6" topLeftCell="O7" activePane="bottomRight" state="frozen"/>
      <selection activeCell="L58" sqref="L58:M58"/>
      <selection pane="topRight" activeCell="L58" sqref="L58:M58"/>
      <selection pane="bottomLeft" activeCell="L58" sqref="L58:M58"/>
      <selection pane="bottomRight" activeCell="W53" sqref="W53"/>
    </sheetView>
  </sheetViews>
  <sheetFormatPr defaultColWidth="9" defaultRowHeight="13.2"/>
  <cols>
    <col min="1" max="1" width="1.33203125" style="197" customWidth="1"/>
    <col min="2" max="2" width="1.44140625" style="197" customWidth="1"/>
    <col min="3" max="4" width="1.6640625" style="197" customWidth="1"/>
    <col min="5" max="5" width="1.44140625" style="197" customWidth="1"/>
    <col min="6" max="6" width="1.6640625" style="197" customWidth="1"/>
    <col min="7" max="13" width="2.109375" style="197" customWidth="1"/>
    <col min="14" max="14" width="2.6640625" style="197" customWidth="1"/>
    <col min="15" max="19" width="8.6640625" style="197" customWidth="1"/>
    <col min="20" max="20" width="8.44140625" style="197" customWidth="1"/>
    <col min="21" max="21" width="0.77734375" style="197" customWidth="1"/>
    <col min="22" max="16384" width="9" style="197"/>
  </cols>
  <sheetData>
    <row r="1" spans="1:21" ht="18" customHeight="1">
      <c r="A1" s="154"/>
      <c r="B1" s="154"/>
      <c r="C1" s="869" t="s">
        <v>694</v>
      </c>
      <c r="D1" s="869"/>
      <c r="E1" s="869"/>
      <c r="F1" s="869"/>
      <c r="G1" s="869"/>
      <c r="H1" s="869"/>
      <c r="I1" s="869"/>
      <c r="J1" s="869"/>
      <c r="K1" s="869"/>
      <c r="L1" s="869"/>
      <c r="M1" s="869"/>
      <c r="N1" s="869"/>
      <c r="O1" s="869"/>
      <c r="P1" s="869"/>
      <c r="Q1" s="869"/>
      <c r="R1" s="869"/>
      <c r="S1" s="869"/>
      <c r="T1" s="869"/>
      <c r="U1" s="198"/>
    </row>
    <row r="2" spans="1:21" ht="29.25" customHeight="1">
      <c r="A2" s="870" t="s">
        <v>695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0"/>
      <c r="T2" s="870"/>
      <c r="U2" s="154"/>
    </row>
    <row r="3" spans="1:21" ht="13.5" customHeight="1">
      <c r="A3" s="871" t="s">
        <v>650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154"/>
    </row>
    <row r="4" spans="1:21" ht="13.5" customHeight="1">
      <c r="A4" s="871" t="s">
        <v>937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  <c r="S4" s="871"/>
      <c r="T4" s="871"/>
      <c r="U4" s="154"/>
    </row>
    <row r="5" spans="1:21" ht="15.75" customHeight="1" thickBot="1">
      <c r="A5" s="154"/>
      <c r="B5" s="154"/>
      <c r="C5" s="154"/>
      <c r="D5" s="199"/>
      <c r="E5" s="200"/>
      <c r="F5" s="200"/>
      <c r="G5" s="200"/>
      <c r="H5" s="200"/>
      <c r="I5" s="200"/>
      <c r="J5" s="200"/>
      <c r="K5" s="200"/>
      <c r="L5" s="200"/>
      <c r="M5" s="200"/>
      <c r="N5" s="201"/>
      <c r="O5" s="200"/>
      <c r="P5" s="201"/>
      <c r="Q5" s="200"/>
      <c r="R5" s="200"/>
      <c r="S5" s="200"/>
      <c r="T5" s="154" t="s">
        <v>652</v>
      </c>
      <c r="U5" s="154"/>
    </row>
    <row r="6" spans="1:21" s="376" customFormat="1" ht="14.1" customHeight="1" thickBot="1">
      <c r="A6" s="872" t="s">
        <v>653</v>
      </c>
      <c r="B6" s="873"/>
      <c r="C6" s="873"/>
      <c r="D6" s="873"/>
      <c r="E6" s="873"/>
      <c r="F6" s="873"/>
      <c r="G6" s="873"/>
      <c r="H6" s="873"/>
      <c r="I6" s="873"/>
      <c r="J6" s="873"/>
      <c r="K6" s="873"/>
      <c r="L6" s="873"/>
      <c r="M6" s="873"/>
      <c r="N6" s="874"/>
      <c r="O6" s="875" t="s">
        <v>654</v>
      </c>
      <c r="P6" s="876"/>
      <c r="Q6" s="375"/>
      <c r="R6" s="375"/>
      <c r="S6" s="375"/>
      <c r="T6" s="373"/>
      <c r="U6" s="373"/>
    </row>
    <row r="7" spans="1:21" s="376" customFormat="1" ht="12" customHeight="1">
      <c r="A7" s="377"/>
      <c r="B7" s="378"/>
      <c r="C7" s="379" t="s">
        <v>697</v>
      </c>
      <c r="D7" s="379"/>
      <c r="E7" s="379"/>
      <c r="F7" s="379"/>
      <c r="G7" s="380"/>
      <c r="H7" s="379"/>
      <c r="I7" s="379"/>
      <c r="J7" s="379"/>
      <c r="K7" s="379"/>
      <c r="L7" s="380"/>
      <c r="M7" s="380"/>
      <c r="N7" s="380"/>
      <c r="O7" s="852" t="e">
        <f>SUM(O8,O23)</f>
        <v>#REF!</v>
      </c>
      <c r="P7" s="853"/>
      <c r="Q7" s="373"/>
      <c r="R7" s="373"/>
      <c r="S7" s="373"/>
      <c r="T7" s="373"/>
      <c r="U7" s="373"/>
    </row>
    <row r="8" spans="1:21" s="376" customFormat="1" ht="12" customHeight="1">
      <c r="A8" s="381"/>
      <c r="B8" s="373"/>
      <c r="C8" s="373"/>
      <c r="D8" s="382" t="s">
        <v>698</v>
      </c>
      <c r="E8" s="382"/>
      <c r="F8" s="382"/>
      <c r="G8" s="382"/>
      <c r="H8" s="382"/>
      <c r="I8" s="382"/>
      <c r="J8" s="382"/>
      <c r="K8" s="382"/>
      <c r="L8" s="383"/>
      <c r="M8" s="383"/>
      <c r="N8" s="383"/>
      <c r="O8" s="852" t="e">
        <f>SUM(O9,O14,O19)</f>
        <v>#REF!</v>
      </c>
      <c r="P8" s="853"/>
      <c r="Q8" s="373"/>
      <c r="R8" s="373"/>
      <c r="S8" s="373"/>
      <c r="T8" s="373"/>
      <c r="U8" s="373"/>
    </row>
    <row r="9" spans="1:21" s="376" customFormat="1" ht="12" customHeight="1">
      <c r="A9" s="381"/>
      <c r="B9" s="373"/>
      <c r="C9" s="373"/>
      <c r="D9" s="382"/>
      <c r="E9" s="382" t="s">
        <v>699</v>
      </c>
      <c r="F9" s="382"/>
      <c r="G9" s="382"/>
      <c r="H9" s="382"/>
      <c r="I9" s="382"/>
      <c r="J9" s="382"/>
      <c r="K9" s="382"/>
      <c r="L9" s="383"/>
      <c r="M9" s="383"/>
      <c r="N9" s="383"/>
      <c r="O9" s="852" t="e">
        <f>SUM(O10:P13)</f>
        <v>#REF!</v>
      </c>
      <c r="P9" s="853"/>
      <c r="Q9" s="373"/>
      <c r="R9" s="373" t="s">
        <v>700</v>
      </c>
      <c r="S9" s="373"/>
      <c r="T9" s="373"/>
      <c r="U9" s="373"/>
    </row>
    <row r="10" spans="1:21" s="376" customFormat="1" ht="12" customHeight="1">
      <c r="A10" s="381"/>
      <c r="B10" s="373"/>
      <c r="C10" s="373"/>
      <c r="D10" s="382"/>
      <c r="E10" s="382"/>
      <c r="F10" s="382" t="s">
        <v>701</v>
      </c>
      <c r="G10" s="382"/>
      <c r="H10" s="382"/>
      <c r="I10" s="382"/>
      <c r="J10" s="382"/>
      <c r="K10" s="382"/>
      <c r="L10" s="383"/>
      <c r="M10" s="383"/>
      <c r="N10" s="383"/>
      <c r="O10" s="854" t="e">
        <f>#REF!</f>
        <v>#REF!</v>
      </c>
      <c r="P10" s="855"/>
      <c r="Q10" s="373"/>
      <c r="R10" s="373"/>
      <c r="S10" s="373"/>
      <c r="T10" s="373"/>
      <c r="U10" s="373"/>
    </row>
    <row r="11" spans="1:21" s="376" customFormat="1" ht="12" customHeight="1">
      <c r="A11" s="381"/>
      <c r="B11" s="373"/>
      <c r="C11" s="373"/>
      <c r="D11" s="382"/>
      <c r="E11" s="382"/>
      <c r="F11" s="382" t="s">
        <v>702</v>
      </c>
      <c r="G11" s="382"/>
      <c r="H11" s="382"/>
      <c r="I11" s="382"/>
      <c r="J11" s="382"/>
      <c r="K11" s="382"/>
      <c r="L11" s="383"/>
      <c r="M11" s="383"/>
      <c r="N11" s="383"/>
      <c r="O11" s="854" t="e">
        <f>#REF!</f>
        <v>#REF!</v>
      </c>
      <c r="P11" s="855"/>
      <c r="Q11" s="373"/>
      <c r="R11" s="373"/>
      <c r="S11" s="373"/>
      <c r="T11" s="373"/>
      <c r="U11" s="373"/>
    </row>
    <row r="12" spans="1:21" s="376" customFormat="1" ht="12" customHeight="1">
      <c r="A12" s="381"/>
      <c r="B12" s="373"/>
      <c r="C12" s="373"/>
      <c r="D12" s="382"/>
      <c r="E12" s="382"/>
      <c r="F12" s="382" t="s">
        <v>703</v>
      </c>
      <c r="G12" s="382"/>
      <c r="H12" s="382"/>
      <c r="I12" s="382"/>
      <c r="J12" s="382"/>
      <c r="K12" s="382"/>
      <c r="L12" s="383"/>
      <c r="M12" s="383"/>
      <c r="N12" s="383"/>
      <c r="O12" s="854" t="e">
        <f>#REF!</f>
        <v>#REF!</v>
      </c>
      <c r="P12" s="855"/>
      <c r="Q12" s="373"/>
      <c r="R12" s="373"/>
      <c r="S12" s="373"/>
      <c r="T12" s="373"/>
      <c r="U12" s="373"/>
    </row>
    <row r="13" spans="1:21" s="376" customFormat="1" ht="12" customHeight="1">
      <c r="A13" s="381"/>
      <c r="B13" s="373"/>
      <c r="C13" s="373"/>
      <c r="D13" s="382"/>
      <c r="E13" s="382"/>
      <c r="F13" s="382" t="s">
        <v>704</v>
      </c>
      <c r="G13" s="382"/>
      <c r="H13" s="382"/>
      <c r="I13" s="382"/>
      <c r="J13" s="382"/>
      <c r="K13" s="382"/>
      <c r="L13" s="383"/>
      <c r="M13" s="383"/>
      <c r="N13" s="383"/>
      <c r="O13" s="854" t="e">
        <f>#REF!</f>
        <v>#REF!</v>
      </c>
      <c r="P13" s="855"/>
      <c r="Q13" s="373"/>
      <c r="R13" s="373"/>
      <c r="S13" s="373"/>
      <c r="T13" s="373"/>
      <c r="U13" s="373"/>
    </row>
    <row r="14" spans="1:21" s="376" customFormat="1" ht="12" customHeight="1">
      <c r="A14" s="381"/>
      <c r="B14" s="373"/>
      <c r="C14" s="373"/>
      <c r="D14" s="382"/>
      <c r="E14" s="382" t="s">
        <v>705</v>
      </c>
      <c r="F14" s="382"/>
      <c r="G14" s="382"/>
      <c r="H14" s="382"/>
      <c r="I14" s="382"/>
      <c r="J14" s="382"/>
      <c r="K14" s="382"/>
      <c r="L14" s="383"/>
      <c r="M14" s="383"/>
      <c r="N14" s="383"/>
      <c r="O14" s="852" t="e">
        <f>SUM(O15:P18)</f>
        <v>#REF!</v>
      </c>
      <c r="P14" s="853"/>
      <c r="Q14" s="373"/>
      <c r="R14" s="373"/>
      <c r="S14" s="373"/>
      <c r="T14" s="373"/>
      <c r="U14" s="373"/>
    </row>
    <row r="15" spans="1:21" s="376" customFormat="1" ht="12" customHeight="1">
      <c r="A15" s="381"/>
      <c r="B15" s="373"/>
      <c r="C15" s="373"/>
      <c r="D15" s="382"/>
      <c r="E15" s="382"/>
      <c r="F15" s="382" t="s">
        <v>161</v>
      </c>
      <c r="G15" s="382"/>
      <c r="H15" s="382"/>
      <c r="I15" s="382"/>
      <c r="J15" s="382"/>
      <c r="K15" s="382"/>
      <c r="L15" s="383"/>
      <c r="M15" s="383"/>
      <c r="N15" s="383"/>
      <c r="O15" s="854" t="e">
        <f>#REF!</f>
        <v>#REF!</v>
      </c>
      <c r="P15" s="855"/>
      <c r="Q15" s="373"/>
      <c r="R15" s="373"/>
      <c r="S15" s="373"/>
      <c r="T15" s="373"/>
      <c r="U15" s="373"/>
    </row>
    <row r="16" spans="1:21" s="376" customFormat="1" ht="12" customHeight="1">
      <c r="A16" s="381"/>
      <c r="B16" s="373"/>
      <c r="C16" s="373"/>
      <c r="D16" s="382"/>
      <c r="E16" s="382"/>
      <c r="F16" s="382" t="s">
        <v>706</v>
      </c>
      <c r="G16" s="382"/>
      <c r="H16" s="382"/>
      <c r="I16" s="382"/>
      <c r="J16" s="382"/>
      <c r="K16" s="382"/>
      <c r="L16" s="383"/>
      <c r="M16" s="383"/>
      <c r="N16" s="383"/>
      <c r="O16" s="854" t="e">
        <f>#REF!</f>
        <v>#REF!</v>
      </c>
      <c r="P16" s="855"/>
      <c r="Q16" s="373"/>
      <c r="R16" s="373"/>
      <c r="S16" s="373"/>
      <c r="T16" s="373"/>
      <c r="U16" s="373"/>
    </row>
    <row r="17" spans="1:21" s="376" customFormat="1" ht="12" customHeight="1">
      <c r="A17" s="381"/>
      <c r="B17" s="373"/>
      <c r="C17" s="373"/>
      <c r="D17" s="382"/>
      <c r="E17" s="382"/>
      <c r="F17" s="382" t="s">
        <v>707</v>
      </c>
      <c r="G17" s="382"/>
      <c r="H17" s="382"/>
      <c r="I17" s="382"/>
      <c r="J17" s="382"/>
      <c r="K17" s="382"/>
      <c r="L17" s="383"/>
      <c r="M17" s="383"/>
      <c r="N17" s="383"/>
      <c r="O17" s="854" t="e">
        <f>#REF!</f>
        <v>#REF!</v>
      </c>
      <c r="P17" s="855"/>
      <c r="Q17" s="373"/>
      <c r="R17" s="373"/>
      <c r="S17" s="373"/>
      <c r="T17" s="373"/>
      <c r="U17" s="373"/>
    </row>
    <row r="18" spans="1:21" s="376" customFormat="1" ht="12" customHeight="1">
      <c r="A18" s="381"/>
      <c r="B18" s="373"/>
      <c r="C18" s="373"/>
      <c r="D18" s="382"/>
      <c r="E18" s="382"/>
      <c r="F18" s="382" t="s">
        <v>704</v>
      </c>
      <c r="G18" s="382"/>
      <c r="H18" s="382"/>
      <c r="I18" s="382"/>
      <c r="J18" s="382"/>
      <c r="K18" s="382"/>
      <c r="L18" s="383"/>
      <c r="M18" s="383"/>
      <c r="N18" s="383"/>
      <c r="O18" s="854"/>
      <c r="P18" s="855"/>
      <c r="Q18" s="373"/>
      <c r="R18" s="373"/>
      <c r="S18" s="373"/>
      <c r="T18" s="373"/>
      <c r="U18" s="373"/>
    </row>
    <row r="19" spans="1:21" s="376" customFormat="1" ht="12" customHeight="1">
      <c r="A19" s="381"/>
      <c r="B19" s="373"/>
      <c r="C19" s="373"/>
      <c r="D19" s="382"/>
      <c r="E19" s="382" t="s">
        <v>708</v>
      </c>
      <c r="F19" s="382"/>
      <c r="G19" s="382"/>
      <c r="H19" s="382"/>
      <c r="I19" s="382"/>
      <c r="J19" s="382"/>
      <c r="K19" s="382"/>
      <c r="L19" s="383"/>
      <c r="M19" s="383"/>
      <c r="N19" s="383"/>
      <c r="O19" s="852" t="e">
        <f>SUM(O20:P22)</f>
        <v>#REF!</v>
      </c>
      <c r="P19" s="853"/>
      <c r="Q19" s="373"/>
      <c r="R19" s="373"/>
      <c r="S19" s="384"/>
      <c r="T19" s="384"/>
      <c r="U19" s="384"/>
    </row>
    <row r="20" spans="1:21" s="376" customFormat="1" ht="12" customHeight="1">
      <c r="A20" s="381"/>
      <c r="B20" s="373"/>
      <c r="C20" s="373"/>
      <c r="D20" s="382"/>
      <c r="E20" s="382"/>
      <c r="F20" s="383" t="s">
        <v>339</v>
      </c>
      <c r="G20" s="383"/>
      <c r="H20" s="382"/>
      <c r="I20" s="383"/>
      <c r="J20" s="382"/>
      <c r="K20" s="382"/>
      <c r="L20" s="383"/>
      <c r="M20" s="383"/>
      <c r="N20" s="383"/>
      <c r="O20" s="854" t="e">
        <f>#REF!</f>
        <v>#REF!</v>
      </c>
      <c r="P20" s="855"/>
      <c r="Q20" s="373"/>
      <c r="R20" s="373"/>
      <c r="S20" s="384"/>
      <c r="T20" s="384"/>
      <c r="U20" s="384"/>
    </row>
    <row r="21" spans="1:21" s="376" customFormat="1" ht="12" customHeight="1">
      <c r="A21" s="381"/>
      <c r="B21" s="373"/>
      <c r="C21" s="373"/>
      <c r="D21" s="382"/>
      <c r="E21" s="382"/>
      <c r="F21" s="382" t="s">
        <v>709</v>
      </c>
      <c r="G21" s="382"/>
      <c r="H21" s="382"/>
      <c r="I21" s="382"/>
      <c r="J21" s="382"/>
      <c r="K21" s="382"/>
      <c r="L21" s="383"/>
      <c r="M21" s="383"/>
      <c r="N21" s="383"/>
      <c r="O21" s="854"/>
      <c r="P21" s="855"/>
      <c r="Q21" s="373"/>
      <c r="R21" s="373"/>
      <c r="S21" s="384"/>
      <c r="T21" s="384"/>
      <c r="U21" s="384"/>
    </row>
    <row r="22" spans="1:21" s="376" customFormat="1" ht="12" customHeight="1">
      <c r="A22" s="381"/>
      <c r="B22" s="373"/>
      <c r="C22" s="373"/>
      <c r="D22" s="382"/>
      <c r="E22" s="382"/>
      <c r="F22" s="382" t="s">
        <v>710</v>
      </c>
      <c r="G22" s="382"/>
      <c r="H22" s="382"/>
      <c r="I22" s="382"/>
      <c r="J22" s="382"/>
      <c r="K22" s="382"/>
      <c r="L22" s="383"/>
      <c r="M22" s="383"/>
      <c r="N22" s="383"/>
      <c r="O22" s="854"/>
      <c r="P22" s="855"/>
      <c r="Q22" s="373"/>
      <c r="R22" s="373"/>
      <c r="S22" s="384"/>
      <c r="T22" s="384"/>
      <c r="U22" s="384"/>
    </row>
    <row r="23" spans="1:21" s="376" customFormat="1" ht="12" customHeight="1">
      <c r="A23" s="381"/>
      <c r="B23" s="373"/>
      <c r="C23" s="373"/>
      <c r="D23" s="385" t="s">
        <v>711</v>
      </c>
      <c r="E23" s="385"/>
      <c r="F23" s="382"/>
      <c r="G23" s="385"/>
      <c r="H23" s="382"/>
      <c r="I23" s="382"/>
      <c r="J23" s="382"/>
      <c r="K23" s="382"/>
      <c r="L23" s="383"/>
      <c r="M23" s="383"/>
      <c r="N23" s="383"/>
      <c r="O23" s="852" t="e">
        <f>SUM(O24:P27)</f>
        <v>#REF!</v>
      </c>
      <c r="P23" s="853"/>
      <c r="Q23" s="373"/>
      <c r="R23" s="373"/>
      <c r="S23" s="384"/>
      <c r="T23" s="384"/>
      <c r="U23" s="384"/>
    </row>
    <row r="24" spans="1:21" s="376" customFormat="1" ht="12" customHeight="1">
      <c r="A24" s="381"/>
      <c r="B24" s="373"/>
      <c r="C24" s="373"/>
      <c r="D24" s="382"/>
      <c r="E24" s="382" t="s">
        <v>712</v>
      </c>
      <c r="F24" s="382"/>
      <c r="G24" s="383"/>
      <c r="H24" s="382"/>
      <c r="I24" s="382"/>
      <c r="J24" s="382"/>
      <c r="K24" s="382"/>
      <c r="L24" s="383"/>
      <c r="M24" s="383"/>
      <c r="N24" s="383"/>
      <c r="O24" s="854" t="e">
        <f>#REF!</f>
        <v>#REF!</v>
      </c>
      <c r="P24" s="855"/>
      <c r="Q24" s="373"/>
      <c r="R24" s="373"/>
      <c r="S24" s="384"/>
      <c r="T24" s="384"/>
      <c r="U24" s="384"/>
    </row>
    <row r="25" spans="1:21" s="376" customFormat="1" ht="12" customHeight="1">
      <c r="A25" s="381"/>
      <c r="B25" s="373"/>
      <c r="C25" s="373"/>
      <c r="D25" s="382"/>
      <c r="E25" s="382" t="s">
        <v>713</v>
      </c>
      <c r="F25" s="382"/>
      <c r="G25" s="383"/>
      <c r="H25" s="382"/>
      <c r="I25" s="382"/>
      <c r="J25" s="382"/>
      <c r="K25" s="382"/>
      <c r="L25" s="383"/>
      <c r="M25" s="383"/>
      <c r="N25" s="383"/>
      <c r="O25" s="854" t="e">
        <f>#REF!</f>
        <v>#REF!</v>
      </c>
      <c r="P25" s="855"/>
      <c r="Q25" s="373"/>
      <c r="R25" s="373"/>
      <c r="S25" s="373"/>
      <c r="T25" s="373"/>
      <c r="U25" s="373"/>
    </row>
    <row r="26" spans="1:21" s="376" customFormat="1" ht="12" customHeight="1">
      <c r="A26" s="381"/>
      <c r="B26" s="373"/>
      <c r="C26" s="373"/>
      <c r="D26" s="382"/>
      <c r="E26" s="382" t="s">
        <v>714</v>
      </c>
      <c r="F26" s="382"/>
      <c r="G26" s="382"/>
      <c r="H26" s="382"/>
      <c r="I26" s="382"/>
      <c r="J26" s="382"/>
      <c r="K26" s="382"/>
      <c r="L26" s="383"/>
      <c r="M26" s="383"/>
      <c r="N26" s="383"/>
      <c r="O26" s="854" t="e">
        <f>#REF!</f>
        <v>#REF!</v>
      </c>
      <c r="P26" s="855"/>
      <c r="Q26" s="373"/>
      <c r="R26" s="373"/>
      <c r="S26" s="373"/>
      <c r="T26" s="373"/>
      <c r="U26" s="373"/>
    </row>
    <row r="27" spans="1:21" s="376" customFormat="1" ht="12" customHeight="1">
      <c r="A27" s="381"/>
      <c r="B27" s="373"/>
      <c r="C27" s="373"/>
      <c r="D27" s="382"/>
      <c r="E27" s="386" t="s">
        <v>715</v>
      </c>
      <c r="F27" s="386"/>
      <c r="G27" s="382"/>
      <c r="H27" s="386"/>
      <c r="I27" s="386"/>
      <c r="J27" s="386"/>
      <c r="K27" s="386"/>
      <c r="L27" s="387"/>
      <c r="M27" s="387"/>
      <c r="N27" s="387"/>
      <c r="O27" s="854" t="e">
        <f>#REF!</f>
        <v>#REF!</v>
      </c>
      <c r="P27" s="855"/>
      <c r="Q27" s="373"/>
      <c r="R27" s="373"/>
      <c r="S27" s="373"/>
      <c r="T27" s="373"/>
      <c r="U27" s="373"/>
    </row>
    <row r="28" spans="1:21" s="376" customFormat="1" ht="12" customHeight="1">
      <c r="A28" s="381"/>
      <c r="B28" s="373"/>
      <c r="C28" s="388" t="s">
        <v>716</v>
      </c>
      <c r="D28" s="388"/>
      <c r="E28" s="386"/>
      <c r="F28" s="386"/>
      <c r="G28" s="386"/>
      <c r="H28" s="386"/>
      <c r="I28" s="386"/>
      <c r="J28" s="387"/>
      <c r="K28" s="387"/>
      <c r="L28" s="387"/>
      <c r="M28" s="850"/>
      <c r="N28" s="851"/>
      <c r="O28" s="852" t="e">
        <f>SUM(O29:P30)</f>
        <v>#REF!</v>
      </c>
      <c r="P28" s="853"/>
      <c r="Q28" s="373"/>
      <c r="R28" s="373"/>
      <c r="S28" s="373"/>
      <c r="T28" s="373"/>
      <c r="U28" s="373"/>
    </row>
    <row r="29" spans="1:21" s="376" customFormat="1" ht="12" customHeight="1">
      <c r="A29" s="381"/>
      <c r="B29" s="373"/>
      <c r="C29" s="373"/>
      <c r="D29" s="389" t="s">
        <v>356</v>
      </c>
      <c r="E29" s="389"/>
      <c r="F29" s="382"/>
      <c r="G29" s="382"/>
      <c r="H29" s="382"/>
      <c r="I29" s="382"/>
      <c r="J29" s="390"/>
      <c r="K29" s="390"/>
      <c r="L29" s="390"/>
      <c r="M29" s="850"/>
      <c r="N29" s="851"/>
      <c r="O29" s="854" t="e">
        <f>#REF!</f>
        <v>#REF!</v>
      </c>
      <c r="P29" s="855"/>
      <c r="Q29" s="373"/>
      <c r="R29" s="373"/>
      <c r="S29" s="373"/>
      <c r="T29" s="373"/>
      <c r="U29" s="373"/>
    </row>
    <row r="30" spans="1:21" s="376" customFormat="1" ht="12" customHeight="1">
      <c r="A30" s="381"/>
      <c r="B30" s="373"/>
      <c r="C30" s="373"/>
      <c r="D30" s="382" t="s">
        <v>704</v>
      </c>
      <c r="E30" s="382"/>
      <c r="F30" s="383"/>
      <c r="G30" s="382"/>
      <c r="H30" s="382"/>
      <c r="I30" s="382"/>
      <c r="J30" s="390"/>
      <c r="K30" s="390"/>
      <c r="L30" s="390"/>
      <c r="M30" s="850"/>
      <c r="N30" s="851"/>
      <c r="O30" s="854" t="e">
        <f>#REF!</f>
        <v>#REF!</v>
      </c>
      <c r="P30" s="855"/>
      <c r="Q30" s="391"/>
      <c r="R30" s="392"/>
      <c r="S30" s="392"/>
      <c r="T30" s="392"/>
      <c r="U30" s="373"/>
    </row>
    <row r="31" spans="1:21" s="376" customFormat="1" ht="12" customHeight="1">
      <c r="A31" s="393"/>
      <c r="B31" s="394" t="s">
        <v>717</v>
      </c>
      <c r="C31" s="394"/>
      <c r="D31" s="395"/>
      <c r="E31" s="395"/>
      <c r="F31" s="394"/>
      <c r="G31" s="395"/>
      <c r="H31" s="395"/>
      <c r="I31" s="395"/>
      <c r="J31" s="396"/>
      <c r="K31" s="396"/>
      <c r="L31" s="396"/>
      <c r="M31" s="397"/>
      <c r="N31" s="397"/>
      <c r="O31" s="865" t="e">
        <f>O7-O28</f>
        <v>#REF!</v>
      </c>
      <c r="P31" s="866"/>
      <c r="Q31" s="392"/>
      <c r="R31" s="392"/>
      <c r="S31" s="392"/>
      <c r="T31" s="392"/>
      <c r="U31" s="373"/>
    </row>
    <row r="32" spans="1:21" s="376" customFormat="1" ht="12" customHeight="1">
      <c r="A32" s="381"/>
      <c r="B32" s="383"/>
      <c r="C32" s="382" t="s">
        <v>718</v>
      </c>
      <c r="D32" s="382"/>
      <c r="E32" s="382"/>
      <c r="F32" s="383"/>
      <c r="G32" s="382"/>
      <c r="H32" s="382"/>
      <c r="I32" s="382"/>
      <c r="J32" s="390"/>
      <c r="K32" s="390"/>
      <c r="L32" s="390"/>
      <c r="M32" s="398"/>
      <c r="N32" s="398"/>
      <c r="O32" s="852">
        <f>SUM(O33:P37)</f>
        <v>0</v>
      </c>
      <c r="P32" s="853"/>
      <c r="Q32" s="392"/>
      <c r="R32" s="392"/>
      <c r="S32" s="392"/>
      <c r="T32" s="392"/>
      <c r="U32" s="373"/>
    </row>
    <row r="33" spans="1:21" s="376" customFormat="1" ht="12" customHeight="1">
      <c r="A33" s="381"/>
      <c r="B33" s="383"/>
      <c r="C33" s="382"/>
      <c r="D33" s="382" t="s">
        <v>719</v>
      </c>
      <c r="E33" s="382"/>
      <c r="F33" s="383"/>
      <c r="G33" s="382"/>
      <c r="H33" s="382"/>
      <c r="I33" s="382"/>
      <c r="J33" s="390"/>
      <c r="K33" s="390"/>
      <c r="L33" s="390"/>
      <c r="M33" s="398"/>
      <c r="N33" s="398"/>
      <c r="O33" s="867"/>
      <c r="P33" s="868"/>
      <c r="Q33" s="392"/>
      <c r="R33" s="392"/>
      <c r="S33" s="392"/>
      <c r="T33" s="392"/>
      <c r="U33" s="373"/>
    </row>
    <row r="34" spans="1:21" s="376" customFormat="1" ht="12" customHeight="1">
      <c r="A34" s="381"/>
      <c r="B34" s="373"/>
      <c r="C34" s="373"/>
      <c r="D34" s="385" t="s">
        <v>720</v>
      </c>
      <c r="E34" s="385"/>
      <c r="F34" s="382"/>
      <c r="G34" s="385"/>
      <c r="H34" s="382"/>
      <c r="I34" s="382"/>
      <c r="J34" s="386"/>
      <c r="K34" s="386"/>
      <c r="L34" s="387"/>
      <c r="M34" s="387"/>
      <c r="N34" s="387"/>
      <c r="O34" s="854"/>
      <c r="P34" s="855"/>
      <c r="Q34" s="373"/>
      <c r="R34" s="373"/>
      <c r="S34" s="373"/>
      <c r="T34" s="373"/>
      <c r="U34" s="373"/>
    </row>
    <row r="35" spans="1:21" s="376" customFormat="1" ht="12" customHeight="1">
      <c r="A35" s="381"/>
      <c r="B35" s="373"/>
      <c r="C35" s="373"/>
      <c r="D35" s="383" t="s">
        <v>721</v>
      </c>
      <c r="E35" s="383"/>
      <c r="F35" s="382"/>
      <c r="G35" s="383"/>
      <c r="H35" s="382"/>
      <c r="I35" s="383"/>
      <c r="J35" s="382"/>
      <c r="K35" s="382"/>
      <c r="L35" s="383"/>
      <c r="M35" s="383"/>
      <c r="N35" s="383"/>
      <c r="O35" s="854"/>
      <c r="P35" s="855"/>
      <c r="Q35" s="373"/>
      <c r="R35" s="373"/>
      <c r="S35" s="373"/>
      <c r="T35" s="373"/>
      <c r="U35" s="373"/>
    </row>
    <row r="36" spans="1:21" s="376" customFormat="1" ht="12" customHeight="1">
      <c r="A36" s="381"/>
      <c r="B36" s="373"/>
      <c r="C36" s="373"/>
      <c r="D36" s="382" t="s">
        <v>722</v>
      </c>
      <c r="E36" s="382"/>
      <c r="F36" s="382"/>
      <c r="G36" s="382"/>
      <c r="H36" s="382"/>
      <c r="I36" s="382"/>
      <c r="J36" s="382"/>
      <c r="K36" s="382"/>
      <c r="L36" s="383"/>
      <c r="M36" s="383"/>
      <c r="N36" s="383"/>
      <c r="O36" s="854"/>
      <c r="P36" s="855"/>
      <c r="Q36" s="373"/>
      <c r="R36" s="373"/>
      <c r="S36" s="373"/>
      <c r="T36" s="373"/>
      <c r="U36" s="373"/>
    </row>
    <row r="37" spans="1:21" s="376" customFormat="1" ht="12" customHeight="1">
      <c r="A37" s="381"/>
      <c r="B37" s="373"/>
      <c r="C37" s="373"/>
      <c r="D37" s="382" t="s">
        <v>704</v>
      </c>
      <c r="E37" s="382"/>
      <c r="F37" s="382"/>
      <c r="G37" s="382"/>
      <c r="H37" s="382"/>
      <c r="I37" s="382"/>
      <c r="J37" s="382"/>
      <c r="K37" s="382"/>
      <c r="L37" s="383"/>
      <c r="M37" s="383"/>
      <c r="N37" s="383"/>
      <c r="O37" s="854"/>
      <c r="P37" s="855"/>
      <c r="Q37" s="373"/>
      <c r="R37" s="373"/>
      <c r="S37" s="373"/>
      <c r="T37" s="373"/>
      <c r="U37" s="373"/>
    </row>
    <row r="38" spans="1:21" s="376" customFormat="1" ht="12" customHeight="1" thickBot="1">
      <c r="A38" s="381"/>
      <c r="B38" s="373"/>
      <c r="C38" s="382" t="s">
        <v>723</v>
      </c>
      <c r="D38" s="382"/>
      <c r="E38" s="382"/>
      <c r="F38" s="382"/>
      <c r="G38" s="382"/>
      <c r="H38" s="382"/>
      <c r="I38" s="382"/>
      <c r="J38" s="390"/>
      <c r="K38" s="390"/>
      <c r="L38" s="390"/>
      <c r="M38" s="850"/>
      <c r="N38" s="851"/>
      <c r="O38" s="852">
        <f>SUM(O39:P40)</f>
        <v>0</v>
      </c>
      <c r="P38" s="853"/>
      <c r="Q38" s="373"/>
      <c r="R38" s="373"/>
      <c r="S38" s="373"/>
      <c r="T38" s="373"/>
      <c r="U38" s="373"/>
    </row>
    <row r="39" spans="1:21" s="376" customFormat="1" ht="12" customHeight="1">
      <c r="A39" s="381"/>
      <c r="B39" s="373"/>
      <c r="C39" s="373"/>
      <c r="D39" s="382" t="s">
        <v>724</v>
      </c>
      <c r="E39" s="382"/>
      <c r="F39" s="382"/>
      <c r="G39" s="382"/>
      <c r="H39" s="382"/>
      <c r="I39" s="382"/>
      <c r="J39" s="390"/>
      <c r="K39" s="390"/>
      <c r="L39" s="390"/>
      <c r="M39" s="850"/>
      <c r="N39" s="851"/>
      <c r="O39" s="854"/>
      <c r="P39" s="855"/>
      <c r="Q39" s="856" t="s">
        <v>654</v>
      </c>
      <c r="R39" s="857"/>
      <c r="S39" s="857"/>
      <c r="T39" s="858"/>
      <c r="U39" s="373"/>
    </row>
    <row r="40" spans="1:21" s="376" customFormat="1" ht="12" customHeight="1" thickBot="1">
      <c r="A40" s="381"/>
      <c r="B40" s="373"/>
      <c r="C40" s="373"/>
      <c r="D40" s="382" t="s">
        <v>710</v>
      </c>
      <c r="E40" s="382"/>
      <c r="F40" s="382"/>
      <c r="G40" s="382"/>
      <c r="H40" s="382"/>
      <c r="I40" s="382"/>
      <c r="J40" s="390"/>
      <c r="K40" s="390"/>
      <c r="L40" s="390"/>
      <c r="M40" s="850"/>
      <c r="N40" s="851"/>
      <c r="O40" s="854"/>
      <c r="P40" s="855"/>
      <c r="Q40" s="859" t="s">
        <v>725</v>
      </c>
      <c r="R40" s="860"/>
      <c r="S40" s="861" t="s">
        <v>726</v>
      </c>
      <c r="T40" s="862"/>
      <c r="U40" s="373"/>
    </row>
    <row r="41" spans="1:21" s="376" customFormat="1" ht="12" customHeight="1">
      <c r="A41" s="393"/>
      <c r="B41" s="394" t="s">
        <v>727</v>
      </c>
      <c r="C41" s="394"/>
      <c r="D41" s="395"/>
      <c r="E41" s="395"/>
      <c r="F41" s="395"/>
      <c r="G41" s="395"/>
      <c r="H41" s="395"/>
      <c r="I41" s="395"/>
      <c r="J41" s="395"/>
      <c r="K41" s="395"/>
      <c r="L41" s="396"/>
      <c r="M41" s="396"/>
      <c r="N41" s="396"/>
      <c r="O41" s="863" t="e">
        <f>O31-O32+O38</f>
        <v>#REF!</v>
      </c>
      <c r="P41" s="864"/>
      <c r="Q41" s="847"/>
      <c r="R41" s="840"/>
      <c r="S41" s="848" t="e">
        <f>O41</f>
        <v>#REF!</v>
      </c>
      <c r="T41" s="849"/>
      <c r="U41" s="373"/>
    </row>
    <row r="42" spans="1:21" s="376" customFormat="1" ht="12" customHeight="1">
      <c r="A42" s="381"/>
      <c r="B42" s="383" t="s">
        <v>728</v>
      </c>
      <c r="C42" s="383"/>
      <c r="D42" s="383"/>
      <c r="E42" s="390"/>
      <c r="F42" s="390"/>
      <c r="G42" s="390"/>
      <c r="H42" s="390"/>
      <c r="I42" s="390"/>
      <c r="J42" s="390"/>
      <c r="K42" s="399"/>
      <c r="L42" s="400"/>
      <c r="M42" s="400"/>
      <c r="N42" s="401"/>
      <c r="O42" s="835" t="e">
        <f>SUM(Q42:T42)</f>
        <v>#REF!</v>
      </c>
      <c r="P42" s="836"/>
      <c r="Q42" s="839"/>
      <c r="R42" s="840"/>
      <c r="S42" s="835" t="e">
        <f>SUM(S43:S44)</f>
        <v>#REF!</v>
      </c>
      <c r="T42" s="836">
        <f>SUM(T43:T44)</f>
        <v>0</v>
      </c>
      <c r="U42" s="373"/>
    </row>
    <row r="43" spans="1:21" s="376" customFormat="1" ht="12" customHeight="1">
      <c r="A43" s="381"/>
      <c r="B43" s="373"/>
      <c r="C43" s="383" t="s">
        <v>729</v>
      </c>
      <c r="D43" s="383"/>
      <c r="E43" s="402"/>
      <c r="F43" s="402"/>
      <c r="G43" s="402"/>
      <c r="H43" s="402"/>
      <c r="I43" s="402"/>
      <c r="J43" s="383"/>
      <c r="K43" s="399"/>
      <c r="L43" s="400"/>
      <c r="M43" s="400"/>
      <c r="N43" s="401"/>
      <c r="O43" s="817" t="e">
        <f>SUM(Q43:T43)</f>
        <v>#REF!</v>
      </c>
      <c r="P43" s="818"/>
      <c r="Q43" s="841"/>
      <c r="R43" s="842"/>
      <c r="S43" s="817" t="e">
        <f>#REF!</f>
        <v>#REF!</v>
      </c>
      <c r="T43" s="818"/>
      <c r="U43" s="373"/>
    </row>
    <row r="44" spans="1:21" s="376" customFormat="1" ht="12" customHeight="1">
      <c r="A44" s="403"/>
      <c r="B44" s="373"/>
      <c r="C44" s="383" t="s">
        <v>730</v>
      </c>
      <c r="D44" s="404"/>
      <c r="E44" s="404"/>
      <c r="F44" s="404"/>
      <c r="G44" s="404"/>
      <c r="H44" s="404"/>
      <c r="I44" s="404"/>
      <c r="J44" s="383"/>
      <c r="K44" s="399"/>
      <c r="L44" s="400"/>
      <c r="M44" s="400"/>
      <c r="N44" s="401"/>
      <c r="O44" s="819">
        <f>SUM(Q44:R44)</f>
        <v>0</v>
      </c>
      <c r="P44" s="820"/>
      <c r="Q44" s="843"/>
      <c r="R44" s="844"/>
      <c r="S44" s="819" t="e">
        <f>#REF!</f>
        <v>#REF!</v>
      </c>
      <c r="T44" s="820"/>
      <c r="U44" s="373"/>
    </row>
    <row r="45" spans="1:21" s="376" customFormat="1" ht="12" customHeight="1">
      <c r="A45" s="393"/>
      <c r="B45" s="394" t="s">
        <v>731</v>
      </c>
      <c r="C45" s="405"/>
      <c r="D45" s="406"/>
      <c r="E45" s="406"/>
      <c r="F45" s="406"/>
      <c r="G45" s="407"/>
      <c r="H45" s="407"/>
      <c r="I45" s="407"/>
      <c r="J45" s="394"/>
      <c r="K45" s="408"/>
      <c r="L45" s="408"/>
      <c r="M45" s="408"/>
      <c r="N45" s="409"/>
      <c r="O45" s="811" t="e">
        <f>O42-O41</f>
        <v>#REF!</v>
      </c>
      <c r="P45" s="812"/>
      <c r="Q45" s="837"/>
      <c r="R45" s="838"/>
      <c r="S45" s="811" t="e">
        <f>S42-S41</f>
        <v>#REF!</v>
      </c>
      <c r="T45" s="812"/>
      <c r="U45" s="373"/>
    </row>
    <row r="46" spans="1:21" s="376" customFormat="1" ht="12" customHeight="1">
      <c r="A46" s="381"/>
      <c r="B46" s="383" t="s">
        <v>732</v>
      </c>
      <c r="C46" s="383"/>
      <c r="D46" s="404"/>
      <c r="E46" s="404"/>
      <c r="F46" s="404"/>
      <c r="G46" s="402"/>
      <c r="H46" s="402"/>
      <c r="I46" s="402"/>
      <c r="J46" s="383"/>
      <c r="K46" s="373"/>
      <c r="L46" s="373"/>
      <c r="M46" s="373"/>
      <c r="N46" s="410"/>
      <c r="O46" s="821"/>
      <c r="P46" s="822"/>
      <c r="Q46" s="845" t="e">
        <f>SUM(Q47:R50)</f>
        <v>#REF!</v>
      </c>
      <c r="R46" s="846">
        <f>SUM(R47:R50)</f>
        <v>0</v>
      </c>
      <c r="S46" s="835" t="e">
        <f>SUM(S47:T50)</f>
        <v>#REF!</v>
      </c>
      <c r="T46" s="836">
        <f>SUM(T47:T50)</f>
        <v>0</v>
      </c>
      <c r="U46" s="373"/>
    </row>
    <row r="47" spans="1:21" s="376" customFormat="1" ht="12" customHeight="1">
      <c r="A47" s="381"/>
      <c r="B47" s="373"/>
      <c r="C47" s="404" t="s">
        <v>733</v>
      </c>
      <c r="D47" s="404"/>
      <c r="E47" s="404"/>
      <c r="F47" s="402"/>
      <c r="G47" s="402"/>
      <c r="H47" s="402"/>
      <c r="I47" s="402"/>
      <c r="J47" s="383"/>
      <c r="K47" s="373"/>
      <c r="L47" s="373"/>
      <c r="M47" s="373"/>
      <c r="N47" s="410"/>
      <c r="O47" s="821"/>
      <c r="P47" s="822"/>
      <c r="Q47" s="823" t="e">
        <f>#REF!</f>
        <v>#REF!</v>
      </c>
      <c r="R47" s="824"/>
      <c r="S47" s="817" t="e">
        <f>#REF!</f>
        <v>#REF!</v>
      </c>
      <c r="T47" s="818"/>
      <c r="U47" s="373"/>
    </row>
    <row r="48" spans="1:21" s="376" customFormat="1" ht="12" customHeight="1">
      <c r="A48" s="381"/>
      <c r="B48" s="373"/>
      <c r="C48" s="404" t="s">
        <v>734</v>
      </c>
      <c r="D48" s="404"/>
      <c r="E48" s="404"/>
      <c r="F48" s="404"/>
      <c r="G48" s="402"/>
      <c r="H48" s="402"/>
      <c r="I48" s="402"/>
      <c r="J48" s="383"/>
      <c r="K48" s="373"/>
      <c r="L48" s="373"/>
      <c r="M48" s="373"/>
      <c r="N48" s="410"/>
      <c r="O48" s="821"/>
      <c r="P48" s="822"/>
      <c r="Q48" s="823" t="e">
        <f>#REF!</f>
        <v>#REF!</v>
      </c>
      <c r="R48" s="824"/>
      <c r="S48" s="817" t="e">
        <f>#REF!</f>
        <v>#REF!</v>
      </c>
      <c r="T48" s="818"/>
      <c r="U48" s="373"/>
    </row>
    <row r="49" spans="1:21" s="376" customFormat="1" ht="12" customHeight="1">
      <c r="A49" s="381"/>
      <c r="B49" s="373"/>
      <c r="C49" s="404" t="s">
        <v>735</v>
      </c>
      <c r="D49" s="404"/>
      <c r="E49" s="404"/>
      <c r="F49" s="404"/>
      <c r="G49" s="402"/>
      <c r="H49" s="402"/>
      <c r="I49" s="402"/>
      <c r="J49" s="383"/>
      <c r="K49" s="373"/>
      <c r="L49" s="373"/>
      <c r="M49" s="373"/>
      <c r="N49" s="410"/>
      <c r="O49" s="821"/>
      <c r="P49" s="822"/>
      <c r="Q49" s="823" t="e">
        <f>#REF!</f>
        <v>#REF!</v>
      </c>
      <c r="R49" s="824"/>
      <c r="S49" s="817" t="e">
        <f>#REF!</f>
        <v>#REF!</v>
      </c>
      <c r="T49" s="818"/>
      <c r="U49" s="373"/>
    </row>
    <row r="50" spans="1:21" s="376" customFormat="1" ht="12" customHeight="1">
      <c r="A50" s="381"/>
      <c r="B50" s="373"/>
      <c r="C50" s="404" t="s">
        <v>736</v>
      </c>
      <c r="D50" s="404"/>
      <c r="E50" s="404"/>
      <c r="F50" s="404"/>
      <c r="G50" s="402"/>
      <c r="H50" s="411"/>
      <c r="I50" s="402"/>
      <c r="J50" s="383"/>
      <c r="K50" s="373"/>
      <c r="L50" s="373"/>
      <c r="M50" s="373"/>
      <c r="N50" s="410"/>
      <c r="O50" s="821"/>
      <c r="P50" s="822"/>
      <c r="Q50" s="823" t="e">
        <f>#REF!</f>
        <v>#REF!</v>
      </c>
      <c r="R50" s="824"/>
      <c r="S50" s="817" t="e">
        <f>#REF!</f>
        <v>#REF!</v>
      </c>
      <c r="T50" s="818"/>
      <c r="U50" s="373"/>
    </row>
    <row r="51" spans="1:21" s="376" customFormat="1" ht="12" customHeight="1">
      <c r="A51" s="381"/>
      <c r="B51" s="383" t="s">
        <v>737</v>
      </c>
      <c r="C51" s="383"/>
      <c r="D51" s="404"/>
      <c r="E51" s="412"/>
      <c r="F51" s="412"/>
      <c r="G51" s="412"/>
      <c r="H51" s="412"/>
      <c r="I51" s="412"/>
      <c r="J51" s="390"/>
      <c r="K51" s="373"/>
      <c r="L51" s="373"/>
      <c r="M51" s="373"/>
      <c r="N51" s="410"/>
      <c r="O51" s="817"/>
      <c r="P51" s="818"/>
      <c r="Q51" s="823"/>
      <c r="R51" s="824"/>
      <c r="S51" s="825"/>
      <c r="T51" s="826"/>
      <c r="U51" s="373"/>
    </row>
    <row r="52" spans="1:21" s="376" customFormat="1" ht="12" customHeight="1">
      <c r="A52" s="381"/>
      <c r="B52" s="383" t="s">
        <v>738</v>
      </c>
      <c r="C52" s="383"/>
      <c r="D52" s="404"/>
      <c r="E52" s="413"/>
      <c r="F52" s="412"/>
      <c r="G52" s="412"/>
      <c r="H52" s="412"/>
      <c r="I52" s="412"/>
      <c r="J52" s="390"/>
      <c r="K52" s="398"/>
      <c r="L52" s="398"/>
      <c r="M52" s="398"/>
      <c r="N52" s="414"/>
      <c r="O52" s="817"/>
      <c r="P52" s="818"/>
      <c r="Q52" s="823"/>
      <c r="R52" s="824"/>
      <c r="S52" s="825"/>
      <c r="T52" s="826"/>
      <c r="U52" s="373"/>
    </row>
    <row r="53" spans="1:21" s="376" customFormat="1" ht="12" customHeight="1">
      <c r="A53" s="403"/>
      <c r="B53" s="415" t="s">
        <v>710</v>
      </c>
      <c r="C53" s="415"/>
      <c r="D53" s="416"/>
      <c r="E53" s="417"/>
      <c r="F53" s="417"/>
      <c r="G53" s="418"/>
      <c r="H53" s="418"/>
      <c r="I53" s="418"/>
      <c r="J53" s="419"/>
      <c r="K53" s="420"/>
      <c r="L53" s="420"/>
      <c r="M53" s="420"/>
      <c r="N53" s="421"/>
      <c r="O53" s="819"/>
      <c r="P53" s="820"/>
      <c r="Q53" s="815"/>
      <c r="R53" s="816"/>
      <c r="S53" s="819"/>
      <c r="T53" s="820"/>
      <c r="U53" s="373"/>
    </row>
    <row r="54" spans="1:21" s="376" customFormat="1" ht="12" customHeight="1">
      <c r="A54" s="422" t="s">
        <v>739</v>
      </c>
      <c r="B54" s="423"/>
      <c r="C54" s="424"/>
      <c r="D54" s="425"/>
      <c r="E54" s="426"/>
      <c r="F54" s="427"/>
      <c r="G54" s="427"/>
      <c r="H54" s="428"/>
      <c r="I54" s="427"/>
      <c r="J54" s="429"/>
      <c r="K54" s="430"/>
      <c r="L54" s="430"/>
      <c r="M54" s="430"/>
      <c r="N54" s="431"/>
      <c r="O54" s="811" t="e">
        <f>Q54+S54</f>
        <v>#REF!</v>
      </c>
      <c r="P54" s="812"/>
      <c r="Q54" s="829" t="e">
        <f>SUM(Q46,Q51,Q52,Q53)</f>
        <v>#REF!</v>
      </c>
      <c r="R54" s="830">
        <f>SUM(R46,R51,R52,R53)</f>
        <v>0</v>
      </c>
      <c r="S54" s="811" t="e">
        <f>S45+S46</f>
        <v>#REF!</v>
      </c>
      <c r="T54" s="812">
        <f>SUM(T45:T46)</f>
        <v>0</v>
      </c>
      <c r="U54" s="373"/>
    </row>
    <row r="55" spans="1:21" s="376" customFormat="1" ht="12" customHeight="1" thickBot="1">
      <c r="A55" s="432" t="s">
        <v>740</v>
      </c>
      <c r="B55" s="433"/>
      <c r="C55" s="434"/>
      <c r="D55" s="435"/>
      <c r="E55" s="436"/>
      <c r="F55" s="437"/>
      <c r="G55" s="437"/>
      <c r="H55" s="438"/>
      <c r="I55" s="437"/>
      <c r="J55" s="439"/>
      <c r="K55" s="433"/>
      <c r="L55" s="433"/>
      <c r="M55" s="433"/>
      <c r="N55" s="433"/>
      <c r="O55" s="813" t="e">
        <f>SUM(Q55:T55)</f>
        <v>#REF!</v>
      </c>
      <c r="P55" s="814"/>
      <c r="Q55" s="831" t="e">
        <f>#REF!</f>
        <v>#REF!</v>
      </c>
      <c r="R55" s="832"/>
      <c r="S55" s="813">
        <v>0</v>
      </c>
      <c r="T55" s="814"/>
      <c r="U55" s="373"/>
    </row>
    <row r="56" spans="1:21" s="376" customFormat="1" ht="12" customHeight="1" thickBot="1">
      <c r="A56" s="440" t="s">
        <v>741</v>
      </c>
      <c r="B56" s="441"/>
      <c r="C56" s="442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827" t="e">
        <f>SUM(Q56:T56)</f>
        <v>#REF!</v>
      </c>
      <c r="P56" s="828"/>
      <c r="Q56" s="833" t="e">
        <f>SUM(Q54:R55)</f>
        <v>#REF!</v>
      </c>
      <c r="R56" s="834">
        <f>R55+R41</f>
        <v>0</v>
      </c>
      <c r="S56" s="827" t="e">
        <f>S54+S55</f>
        <v>#REF!</v>
      </c>
      <c r="T56" s="828">
        <f>T55+T41</f>
        <v>0</v>
      </c>
      <c r="U56" s="373"/>
    </row>
    <row r="57" spans="1:21" s="376" customFormat="1" ht="12" customHeight="1">
      <c r="A57" s="373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444"/>
      <c r="P57" s="444"/>
      <c r="Q57" s="444"/>
      <c r="R57" s="444"/>
      <c r="S57" s="444"/>
      <c r="T57" s="444"/>
      <c r="U57" s="373"/>
    </row>
  </sheetData>
  <mergeCells count="97">
    <mergeCell ref="O7:P7"/>
    <mergeCell ref="O8:P8"/>
    <mergeCell ref="O9:P9"/>
    <mergeCell ref="C1:T1"/>
    <mergeCell ref="A2:T2"/>
    <mergeCell ref="A3:T3"/>
    <mergeCell ref="A4:T4"/>
    <mergeCell ref="A6:N6"/>
    <mergeCell ref="O6:P6"/>
    <mergeCell ref="O10:P10"/>
    <mergeCell ref="O11:P11"/>
    <mergeCell ref="O24:P24"/>
    <mergeCell ref="O13:P13"/>
    <mergeCell ref="O14:P14"/>
    <mergeCell ref="O15:P15"/>
    <mergeCell ref="O16:P16"/>
    <mergeCell ref="O17:P17"/>
    <mergeCell ref="O18:P18"/>
    <mergeCell ref="O19:P19"/>
    <mergeCell ref="O12:P12"/>
    <mergeCell ref="O25:P25"/>
    <mergeCell ref="O26:P26"/>
    <mergeCell ref="O27:P27"/>
    <mergeCell ref="O36:P36"/>
    <mergeCell ref="O20:P20"/>
    <mergeCell ref="O21:P21"/>
    <mergeCell ref="O22:P22"/>
    <mergeCell ref="O23:P23"/>
    <mergeCell ref="O31:P31"/>
    <mergeCell ref="O33:P33"/>
    <mergeCell ref="O37:P37"/>
    <mergeCell ref="M28:N28"/>
    <mergeCell ref="O28:P28"/>
    <mergeCell ref="M29:N29"/>
    <mergeCell ref="O29:P29"/>
    <mergeCell ref="M30:N30"/>
    <mergeCell ref="O30:P30"/>
    <mergeCell ref="O34:P34"/>
    <mergeCell ref="O35:P35"/>
    <mergeCell ref="O32:P32"/>
    <mergeCell ref="Q46:R46"/>
    <mergeCell ref="Q47:R47"/>
    <mergeCell ref="Q41:R41"/>
    <mergeCell ref="S41:T41"/>
    <mergeCell ref="M38:N38"/>
    <mergeCell ref="O38:P38"/>
    <mergeCell ref="M39:N39"/>
    <mergeCell ref="O39:P39"/>
    <mergeCell ref="Q39:T39"/>
    <mergeCell ref="Q40:R40"/>
    <mergeCell ref="S40:T40"/>
    <mergeCell ref="O41:P41"/>
    <mergeCell ref="M40:N40"/>
    <mergeCell ref="O40:P40"/>
    <mergeCell ref="O42:P42"/>
    <mergeCell ref="O43:P43"/>
    <mergeCell ref="O44:P44"/>
    <mergeCell ref="S42:T42"/>
    <mergeCell ref="S43:T43"/>
    <mergeCell ref="S44:T44"/>
    <mergeCell ref="S56:T56"/>
    <mergeCell ref="Q45:R45"/>
    <mergeCell ref="Q42:R42"/>
    <mergeCell ref="Q43:R43"/>
    <mergeCell ref="Q44:R44"/>
    <mergeCell ref="Q52:R52"/>
    <mergeCell ref="S46:T46"/>
    <mergeCell ref="S47:T47"/>
    <mergeCell ref="S48:T48"/>
    <mergeCell ref="S49:T49"/>
    <mergeCell ref="Q48:R48"/>
    <mergeCell ref="Q49:R49"/>
    <mergeCell ref="Q50:R50"/>
    <mergeCell ref="Q51:R51"/>
    <mergeCell ref="S52:T52"/>
    <mergeCell ref="S51:T51"/>
    <mergeCell ref="O56:P56"/>
    <mergeCell ref="Q54:R54"/>
    <mergeCell ref="Q55:R55"/>
    <mergeCell ref="Q56:R56"/>
    <mergeCell ref="O54:P54"/>
    <mergeCell ref="S45:T45"/>
    <mergeCell ref="O45:P45"/>
    <mergeCell ref="O55:P55"/>
    <mergeCell ref="Q53:R53"/>
    <mergeCell ref="O51:P51"/>
    <mergeCell ref="O52:P52"/>
    <mergeCell ref="O53:P53"/>
    <mergeCell ref="S53:T53"/>
    <mergeCell ref="S54:T54"/>
    <mergeCell ref="S55:T55"/>
    <mergeCell ref="O46:P46"/>
    <mergeCell ref="O47:P47"/>
    <mergeCell ref="O48:P48"/>
    <mergeCell ref="O49:P49"/>
    <mergeCell ref="O50:P50"/>
    <mergeCell ref="S50:T50"/>
  </mergeCells>
  <phoneticPr fontId="2"/>
  <printOptions horizontalCentered="1"/>
  <pageMargins left="0" right="0" top="0.51181102362204722" bottom="0.59055118110236227" header="0.35433070866141736" footer="0.31496062992125984"/>
  <pageSetup paperSize="9" scale="115" firstPageNumber="4" orientation="portrait" useFirstPageNumber="1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H20"/>
  <sheetViews>
    <sheetView workbookViewId="0">
      <selection sqref="A1:B2"/>
    </sheetView>
  </sheetViews>
  <sheetFormatPr defaultRowHeight="13.2"/>
  <cols>
    <col min="3" max="3" width="15.21875" customWidth="1"/>
    <col min="4" max="8" width="17.44140625" customWidth="1"/>
  </cols>
  <sheetData>
    <row r="1" spans="1:8">
      <c r="A1" s="877" t="s">
        <v>374</v>
      </c>
      <c r="B1" s="877"/>
    </row>
    <row r="2" spans="1:8">
      <c r="A2" s="877"/>
      <c r="B2" s="877"/>
      <c r="C2" s="9"/>
      <c r="D2" s="9" t="s">
        <v>332</v>
      </c>
      <c r="E2" s="9" t="s">
        <v>151</v>
      </c>
      <c r="F2" s="9" t="s">
        <v>152</v>
      </c>
      <c r="G2" s="9" t="s">
        <v>153</v>
      </c>
      <c r="H2" s="9" t="s">
        <v>154</v>
      </c>
    </row>
    <row r="3" spans="1:8">
      <c r="A3" t="s">
        <v>380</v>
      </c>
      <c r="C3" s="9" t="s">
        <v>370</v>
      </c>
      <c r="D3" s="2" t="e">
        <f>#REF!</f>
        <v>#REF!</v>
      </c>
      <c r="E3" s="2" t="e">
        <f>#REF!</f>
        <v>#REF!</v>
      </c>
      <c r="F3" s="2" t="e">
        <f>#REF!</f>
        <v>#REF!</v>
      </c>
      <c r="G3" s="2" t="e">
        <f>#REF!</f>
        <v>#REF!</v>
      </c>
      <c r="H3" s="2" t="e">
        <f>#REF!</f>
        <v>#REF!</v>
      </c>
    </row>
    <row r="4" spans="1:8">
      <c r="C4" s="9" t="s">
        <v>371</v>
      </c>
      <c r="D4" s="2">
        <v>52550793</v>
      </c>
      <c r="E4" s="2">
        <v>2839606</v>
      </c>
      <c r="F4" s="2">
        <v>0</v>
      </c>
      <c r="G4" s="2">
        <v>37393015</v>
      </c>
      <c r="H4" s="2">
        <v>0</v>
      </c>
    </row>
    <row r="5" spans="1:8">
      <c r="C5" s="9" t="s">
        <v>372</v>
      </c>
      <c r="D5" s="2">
        <v>46646852</v>
      </c>
      <c r="E5" s="2">
        <v>2439984</v>
      </c>
      <c r="F5" s="2">
        <v>411000</v>
      </c>
      <c r="G5" s="2">
        <v>31944714</v>
      </c>
      <c r="H5" s="2">
        <v>0</v>
      </c>
    </row>
    <row r="6" spans="1:8">
      <c r="C6" s="9" t="s">
        <v>373</v>
      </c>
      <c r="D6" s="2" t="e">
        <f>D3-(D4+D5)</f>
        <v>#REF!</v>
      </c>
      <c r="E6" s="2" t="e">
        <f>E3-(E4+E5)</f>
        <v>#REF!</v>
      </c>
      <c r="F6" s="2" t="e">
        <f>F3-(F4+F5)</f>
        <v>#REF!</v>
      </c>
      <c r="G6" s="2" t="e">
        <f>G3-(G4+G5)</f>
        <v>#REF!</v>
      </c>
      <c r="H6" s="2" t="e">
        <f>H3-(H4+H5)</f>
        <v>#REF!</v>
      </c>
    </row>
    <row r="8" spans="1:8">
      <c r="A8" s="878" t="s">
        <v>375</v>
      </c>
      <c r="B8" s="877"/>
    </row>
    <row r="9" spans="1:8">
      <c r="A9" s="877"/>
      <c r="B9" s="877"/>
      <c r="C9" s="9"/>
      <c r="D9" s="9" t="s">
        <v>332</v>
      </c>
      <c r="E9" s="9" t="s">
        <v>151</v>
      </c>
      <c r="F9" s="9" t="s">
        <v>152</v>
      </c>
      <c r="G9" s="9" t="s">
        <v>153</v>
      </c>
      <c r="H9" s="9" t="s">
        <v>154</v>
      </c>
    </row>
    <row r="10" spans="1:8">
      <c r="A10" s="19"/>
      <c r="B10" s="19"/>
      <c r="C10" s="9" t="s">
        <v>370</v>
      </c>
      <c r="D10" s="20" t="e">
        <f>#REF!</f>
        <v>#REF!</v>
      </c>
      <c r="E10" s="20" t="e">
        <f>#REF!</f>
        <v>#REF!</v>
      </c>
      <c r="F10" s="9">
        <v>0</v>
      </c>
      <c r="G10" s="20" t="e">
        <f>#REF!</f>
        <v>#REF!</v>
      </c>
      <c r="H10" s="20" t="e">
        <f>#REF!</f>
        <v>#REF!</v>
      </c>
    </row>
    <row r="11" spans="1:8">
      <c r="A11" t="s">
        <v>379</v>
      </c>
      <c r="C11" s="9" t="s">
        <v>376</v>
      </c>
      <c r="D11" s="2">
        <v>108186</v>
      </c>
      <c r="E11" s="2">
        <v>0</v>
      </c>
      <c r="F11" s="2">
        <v>0</v>
      </c>
      <c r="G11" s="2">
        <v>0</v>
      </c>
      <c r="H11" s="2">
        <v>0</v>
      </c>
    </row>
    <row r="12" spans="1:8">
      <c r="C12" s="9" t="s">
        <v>377</v>
      </c>
      <c r="D12" s="2">
        <v>132857</v>
      </c>
      <c r="E12" s="2">
        <v>0</v>
      </c>
      <c r="F12" s="2">
        <v>0</v>
      </c>
      <c r="G12" s="2">
        <v>0</v>
      </c>
      <c r="H12" s="2">
        <v>0</v>
      </c>
    </row>
    <row r="13" spans="1:8">
      <c r="C13" s="9" t="s">
        <v>378</v>
      </c>
      <c r="D13" s="2" t="e">
        <f>D10-(D11+D12)</f>
        <v>#REF!</v>
      </c>
      <c r="E13" s="2" t="e">
        <f>E10-(E11+E12)</f>
        <v>#REF!</v>
      </c>
      <c r="F13" s="2">
        <f>F10-(F11+F12)</f>
        <v>0</v>
      </c>
      <c r="G13" s="2" t="e">
        <f>G10-(G11+G12)</f>
        <v>#REF!</v>
      </c>
      <c r="H13" s="2" t="e">
        <f>H10-(H11+H12)</f>
        <v>#REF!</v>
      </c>
    </row>
    <row r="15" spans="1:8">
      <c r="A15" s="878" t="s">
        <v>381</v>
      </c>
      <c r="B15" s="877"/>
    </row>
    <row r="16" spans="1:8">
      <c r="A16" s="877"/>
      <c r="B16" s="877"/>
      <c r="C16" s="9"/>
      <c r="D16" s="9" t="s">
        <v>332</v>
      </c>
      <c r="E16" s="9" t="s">
        <v>151</v>
      </c>
      <c r="F16" s="9" t="s">
        <v>152</v>
      </c>
      <c r="G16" s="9" t="s">
        <v>153</v>
      </c>
      <c r="H16" s="9" t="s">
        <v>154</v>
      </c>
    </row>
    <row r="17" spans="1:8">
      <c r="A17" t="s">
        <v>382</v>
      </c>
      <c r="C17" s="9" t="s">
        <v>383</v>
      </c>
      <c r="D17" s="2" t="e">
        <f>#REF!</f>
        <v>#REF!</v>
      </c>
      <c r="E17" s="2" t="e">
        <f>#REF!</f>
        <v>#REF!</v>
      </c>
      <c r="F17" s="2" t="e">
        <f>#REF!</f>
        <v>#REF!</v>
      </c>
      <c r="G17" s="2" t="e">
        <f>#REF!</f>
        <v>#REF!</v>
      </c>
      <c r="H17" s="2" t="e">
        <f>#REF!</f>
        <v>#REF!</v>
      </c>
    </row>
    <row r="18" spans="1:8">
      <c r="C18" s="9" t="s">
        <v>369</v>
      </c>
      <c r="D18" s="2">
        <v>51994292</v>
      </c>
      <c r="E18" s="2">
        <v>0</v>
      </c>
      <c r="F18" s="2">
        <v>0</v>
      </c>
      <c r="G18" s="2">
        <v>0</v>
      </c>
      <c r="H18" s="2">
        <v>34492320</v>
      </c>
    </row>
    <row r="19" spans="1:8">
      <c r="C19" s="9" t="s">
        <v>372</v>
      </c>
      <c r="D19" s="2">
        <v>39851519</v>
      </c>
      <c r="E19" s="2">
        <v>-1100</v>
      </c>
      <c r="F19" s="2">
        <v>0</v>
      </c>
      <c r="G19" s="2">
        <v>0</v>
      </c>
      <c r="H19" s="2">
        <v>29837476</v>
      </c>
    </row>
    <row r="20" spans="1:8">
      <c r="C20" s="9" t="s">
        <v>378</v>
      </c>
      <c r="D20" s="2" t="e">
        <f>D17-(D18+D19)</f>
        <v>#REF!</v>
      </c>
      <c r="E20" s="2" t="e">
        <f>E17-(E18+E19)</f>
        <v>#REF!</v>
      </c>
      <c r="F20" s="2" t="e">
        <f>F17-(F18+F19)</f>
        <v>#REF!</v>
      </c>
      <c r="G20" s="2" t="e">
        <f>G17-(G18+G19)</f>
        <v>#REF!</v>
      </c>
      <c r="H20" s="2" t="e">
        <f>H17-(H18+H19)</f>
        <v>#REF!</v>
      </c>
    </row>
  </sheetData>
  <mergeCells count="3">
    <mergeCell ref="A1:B2"/>
    <mergeCell ref="A8:B9"/>
    <mergeCell ref="A15:B16"/>
  </mergeCells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</sheetPr>
  <dimension ref="B3:C22"/>
  <sheetViews>
    <sheetView workbookViewId="0"/>
  </sheetViews>
  <sheetFormatPr defaultRowHeight="13.2"/>
  <cols>
    <col min="2" max="2" width="21.44140625" customWidth="1"/>
    <col min="3" max="3" width="43.77734375" customWidth="1"/>
  </cols>
  <sheetData>
    <row r="3" spans="2:3" ht="18.75" customHeight="1">
      <c r="B3" s="26" t="s">
        <v>387</v>
      </c>
      <c r="C3" s="26" t="s">
        <v>388</v>
      </c>
    </row>
    <row r="4" spans="2:3" ht="18.75" customHeight="1">
      <c r="B4" s="879" t="s">
        <v>389</v>
      </c>
      <c r="C4" s="21" t="s">
        <v>172</v>
      </c>
    </row>
    <row r="5" spans="2:3" ht="18.75" customHeight="1">
      <c r="B5" s="879"/>
      <c r="C5" s="22" t="s">
        <v>390</v>
      </c>
    </row>
    <row r="6" spans="2:3" ht="18.75" customHeight="1">
      <c r="B6" s="880" t="s">
        <v>391</v>
      </c>
      <c r="C6" s="23" t="s">
        <v>389</v>
      </c>
    </row>
    <row r="7" spans="2:3" ht="18.75" customHeight="1">
      <c r="B7" s="880"/>
      <c r="C7" s="24" t="s">
        <v>392</v>
      </c>
    </row>
    <row r="8" spans="2:3" ht="18.75" customHeight="1">
      <c r="B8" s="881" t="s">
        <v>393</v>
      </c>
      <c r="C8" s="23" t="s">
        <v>391</v>
      </c>
    </row>
    <row r="9" spans="2:3" ht="18.75" customHeight="1">
      <c r="B9" s="881"/>
      <c r="C9" s="25" t="s">
        <v>394</v>
      </c>
    </row>
    <row r="10" spans="2:3" ht="18.75" customHeight="1">
      <c r="B10" s="881"/>
      <c r="C10" s="23" t="s">
        <v>395</v>
      </c>
    </row>
    <row r="11" spans="2:3" ht="18.75" customHeight="1">
      <c r="B11" s="881"/>
      <c r="C11" s="25" t="s">
        <v>396</v>
      </c>
    </row>
    <row r="12" spans="2:3" ht="18.75" customHeight="1">
      <c r="B12" s="881"/>
      <c r="C12" s="23" t="s">
        <v>397</v>
      </c>
    </row>
    <row r="15" spans="2:3" ht="16.5" customHeight="1">
      <c r="B15" s="90" t="s">
        <v>387</v>
      </c>
      <c r="C15" s="90" t="s">
        <v>388</v>
      </c>
    </row>
    <row r="16" spans="2:3" ht="16.5" customHeight="1">
      <c r="B16" s="92" t="s">
        <v>389</v>
      </c>
      <c r="C16" s="94" t="s">
        <v>172</v>
      </c>
    </row>
    <row r="17" spans="2:3" ht="16.5" customHeight="1">
      <c r="B17" s="882" t="s">
        <v>391</v>
      </c>
      <c r="C17" s="91" t="s">
        <v>389</v>
      </c>
    </row>
    <row r="18" spans="2:3" ht="16.5" customHeight="1">
      <c r="B18" s="883"/>
      <c r="C18" s="94" t="s">
        <v>510</v>
      </c>
    </row>
    <row r="19" spans="2:3" ht="16.5" customHeight="1">
      <c r="B19" s="883"/>
      <c r="C19" s="93" t="s">
        <v>366</v>
      </c>
    </row>
    <row r="20" spans="2:3" ht="16.5" customHeight="1">
      <c r="B20" s="883"/>
      <c r="C20" s="95" t="s">
        <v>367</v>
      </c>
    </row>
    <row r="21" spans="2:3" ht="16.5" customHeight="1">
      <c r="B21" s="883"/>
      <c r="C21" s="93" t="s">
        <v>365</v>
      </c>
    </row>
    <row r="22" spans="2:3" ht="16.5" customHeight="1">
      <c r="B22" s="884"/>
      <c r="C22" s="95" t="s">
        <v>511</v>
      </c>
    </row>
  </sheetData>
  <mergeCells count="4">
    <mergeCell ref="B4:B5"/>
    <mergeCell ref="B6:B7"/>
    <mergeCell ref="B8:B12"/>
    <mergeCell ref="B17:B22"/>
  </mergeCells>
  <phoneticPr fontId="2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B2:L15"/>
  <sheetViews>
    <sheetView workbookViewId="0"/>
  </sheetViews>
  <sheetFormatPr defaultRowHeight="13.2"/>
  <cols>
    <col min="4" max="4" width="3" customWidth="1"/>
    <col min="5" max="5" width="11.88671875" customWidth="1"/>
    <col min="6" max="6" width="4" customWidth="1"/>
    <col min="7" max="7" width="12.88671875" customWidth="1"/>
    <col min="8" max="8" width="3" customWidth="1"/>
    <col min="9" max="9" width="12.21875" customWidth="1"/>
    <col min="11" max="12" width="32.77734375" customWidth="1"/>
  </cols>
  <sheetData>
    <row r="2" spans="2:12" s="134" customFormat="1" ht="16.5" customHeight="1" thickBot="1">
      <c r="K2" s="135" t="s">
        <v>596</v>
      </c>
      <c r="L2" s="135" t="s">
        <v>597</v>
      </c>
    </row>
    <row r="3" spans="2:12" s="134" customFormat="1" ht="16.5" customHeight="1">
      <c r="B3" s="901" t="s">
        <v>398</v>
      </c>
      <c r="C3" s="902"/>
      <c r="D3" s="905"/>
      <c r="E3" s="136" t="s">
        <v>399</v>
      </c>
      <c r="F3" s="907"/>
      <c r="G3" s="136" t="s">
        <v>401</v>
      </c>
      <c r="H3" s="907"/>
      <c r="I3" s="136" t="s">
        <v>402</v>
      </c>
      <c r="K3" s="897" t="s">
        <v>598</v>
      </c>
      <c r="L3" s="909" t="s">
        <v>599</v>
      </c>
    </row>
    <row r="4" spans="2:12" s="134" customFormat="1" ht="16.5" customHeight="1" thickBot="1">
      <c r="B4" s="903"/>
      <c r="C4" s="904"/>
      <c r="D4" s="906"/>
      <c r="E4" s="137" t="s">
        <v>400</v>
      </c>
      <c r="F4" s="908"/>
      <c r="G4" s="137" t="s">
        <v>400</v>
      </c>
      <c r="H4" s="908"/>
      <c r="I4" s="137" t="s">
        <v>400</v>
      </c>
      <c r="K4" s="898"/>
      <c r="L4" s="910"/>
    </row>
    <row r="5" spans="2:12" s="134" customFormat="1" ht="16.5" customHeight="1" thickBot="1">
      <c r="B5" s="138" t="s">
        <v>403</v>
      </c>
      <c r="C5" s="139" t="s">
        <v>404</v>
      </c>
      <c r="D5" s="885"/>
      <c r="E5" s="140" t="s">
        <v>405</v>
      </c>
      <c r="F5" s="890"/>
      <c r="G5" s="140" t="s">
        <v>406</v>
      </c>
      <c r="H5" s="885"/>
      <c r="I5" s="140" t="s">
        <v>194</v>
      </c>
      <c r="K5" s="898"/>
      <c r="L5" s="910"/>
    </row>
    <row r="6" spans="2:12" s="134" customFormat="1" ht="16.5" customHeight="1">
      <c r="B6" s="141" t="s">
        <v>407</v>
      </c>
      <c r="C6" s="885"/>
      <c r="D6" s="886"/>
      <c r="E6" s="893" t="s">
        <v>410</v>
      </c>
      <c r="F6" s="891"/>
      <c r="G6" s="899" t="s">
        <v>331</v>
      </c>
      <c r="H6" s="886"/>
      <c r="I6" s="893" t="s">
        <v>205</v>
      </c>
      <c r="K6" s="898"/>
      <c r="L6" s="895" t="s">
        <v>600</v>
      </c>
    </row>
    <row r="7" spans="2:12" s="134" customFormat="1" ht="16.5" customHeight="1" thickBot="1">
      <c r="B7" s="141" t="s">
        <v>408</v>
      </c>
      <c r="C7" s="886"/>
      <c r="D7" s="886"/>
      <c r="E7" s="894"/>
      <c r="F7" s="891"/>
      <c r="G7" s="900"/>
      <c r="H7" s="886"/>
      <c r="I7" s="894"/>
      <c r="K7" s="898"/>
      <c r="L7" s="896"/>
    </row>
    <row r="8" spans="2:12" s="134" customFormat="1" ht="16.5" customHeight="1" thickBot="1">
      <c r="B8" s="142" t="s">
        <v>409</v>
      </c>
      <c r="C8" s="886"/>
      <c r="D8" s="886"/>
      <c r="E8" s="140" t="s">
        <v>411</v>
      </c>
      <c r="F8" s="891"/>
      <c r="G8" s="140" t="s">
        <v>412</v>
      </c>
      <c r="H8" s="886"/>
      <c r="I8" s="140" t="s">
        <v>211</v>
      </c>
      <c r="K8" s="898"/>
      <c r="L8" s="896"/>
    </row>
    <row r="9" spans="2:12">
      <c r="B9" s="885"/>
      <c r="C9" s="886"/>
      <c r="D9" s="886"/>
      <c r="E9" s="888" t="s">
        <v>413</v>
      </c>
      <c r="F9" s="891"/>
      <c r="G9" s="27" t="s">
        <v>414</v>
      </c>
      <c r="H9" s="886"/>
      <c r="I9" s="888" t="s">
        <v>406</v>
      </c>
    </row>
    <row r="10" spans="2:12" ht="13.8" thickBot="1">
      <c r="B10" s="886"/>
      <c r="C10" s="887"/>
      <c r="D10" s="886"/>
      <c r="E10" s="887"/>
      <c r="F10" s="891"/>
      <c r="G10" s="28" t="s">
        <v>415</v>
      </c>
      <c r="H10" s="886"/>
      <c r="I10" s="887"/>
    </row>
    <row r="11" spans="2:12" ht="24.6" thickBot="1">
      <c r="B11" s="887"/>
      <c r="C11" s="29" t="s">
        <v>416</v>
      </c>
      <c r="D11" s="889"/>
      <c r="E11" s="30" t="s">
        <v>331</v>
      </c>
      <c r="F11" s="892"/>
      <c r="G11" s="29" t="s">
        <v>417</v>
      </c>
      <c r="H11" s="889"/>
      <c r="I11" s="31" t="s">
        <v>417</v>
      </c>
    </row>
    <row r="12" spans="2:12">
      <c r="B12" s="32"/>
      <c r="C12" s="32"/>
      <c r="D12" s="32"/>
      <c r="E12" s="32"/>
      <c r="F12" s="32"/>
      <c r="G12" s="32"/>
      <c r="H12" s="32"/>
      <c r="I12" s="32"/>
    </row>
    <row r="13" spans="2:12">
      <c r="B13" s="32"/>
      <c r="C13" s="32"/>
      <c r="D13" s="32"/>
      <c r="E13" s="32"/>
      <c r="F13" s="32"/>
      <c r="G13" s="32"/>
      <c r="H13" s="32"/>
      <c r="I13" s="32"/>
    </row>
    <row r="14" spans="2:12">
      <c r="B14" s="32"/>
      <c r="C14" s="32"/>
      <c r="D14" s="32"/>
      <c r="E14" s="32"/>
      <c r="F14" s="32"/>
      <c r="G14" s="32"/>
      <c r="H14" s="32"/>
      <c r="I14" s="32"/>
    </row>
    <row r="15" spans="2:12">
      <c r="B15" s="32"/>
      <c r="C15" s="32"/>
      <c r="D15" s="32"/>
      <c r="E15" s="32"/>
      <c r="F15" s="32"/>
      <c r="G15" s="32"/>
      <c r="H15" s="32"/>
      <c r="I15" s="32"/>
    </row>
  </sheetData>
  <mergeCells count="17">
    <mergeCell ref="L6:L8"/>
    <mergeCell ref="K3:K8"/>
    <mergeCell ref="I6:I7"/>
    <mergeCell ref="G6:G7"/>
    <mergeCell ref="B3:C4"/>
    <mergeCell ref="D3:D4"/>
    <mergeCell ref="F3:F4"/>
    <mergeCell ref="H3:H4"/>
    <mergeCell ref="L3:L5"/>
    <mergeCell ref="B9:B11"/>
    <mergeCell ref="E9:E10"/>
    <mergeCell ref="I9:I10"/>
    <mergeCell ref="D5:D11"/>
    <mergeCell ref="F5:F11"/>
    <mergeCell ref="H5:H11"/>
    <mergeCell ref="C6:C10"/>
    <mergeCell ref="E6:E7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0.39997558519241921"/>
  </sheetPr>
  <dimension ref="A1:K92"/>
  <sheetViews>
    <sheetView workbookViewId="0"/>
  </sheetViews>
  <sheetFormatPr defaultRowHeight="13.2"/>
  <cols>
    <col min="1" max="1" width="3.77734375" customWidth="1"/>
    <col min="2" max="2" width="26" style="8" customWidth="1"/>
    <col min="3" max="3" width="15.44140625" style="8" hidden="1" customWidth="1"/>
    <col min="4" max="4" width="15.44140625" style="8" customWidth="1"/>
    <col min="5" max="5" width="46.44140625" style="8" customWidth="1"/>
    <col min="6" max="6" width="7.44140625" customWidth="1"/>
    <col min="7" max="7" width="16.88671875" customWidth="1"/>
    <col min="8" max="8" width="19.44140625" customWidth="1"/>
    <col min="9" max="9" width="9.77734375" customWidth="1"/>
    <col min="10" max="10" width="22.44140625" customWidth="1"/>
    <col min="11" max="11" width="19.44140625" customWidth="1"/>
  </cols>
  <sheetData>
    <row r="1" spans="1:11" ht="21">
      <c r="B1" s="6" t="s">
        <v>419</v>
      </c>
      <c r="C1" s="7" t="s">
        <v>216</v>
      </c>
      <c r="D1" s="7"/>
      <c r="E1" s="7" t="s">
        <v>588</v>
      </c>
    </row>
    <row r="2" spans="1:11" ht="16.5" customHeight="1">
      <c r="A2" s="128"/>
      <c r="B2" s="146" t="s">
        <v>423</v>
      </c>
      <c r="C2" s="147" t="s">
        <v>466</v>
      </c>
      <c r="D2" s="147"/>
      <c r="E2" s="147" t="s">
        <v>513</v>
      </c>
    </row>
    <row r="3" spans="1:11" ht="16.5" customHeight="1">
      <c r="A3" s="5"/>
      <c r="B3" s="81" t="s">
        <v>236</v>
      </c>
      <c r="C3" s="51"/>
      <c r="D3" s="51"/>
      <c r="E3" s="51"/>
      <c r="G3" s="35" t="s">
        <v>418</v>
      </c>
      <c r="H3" s="36" t="s">
        <v>512</v>
      </c>
      <c r="I3" s="36" t="s">
        <v>571</v>
      </c>
      <c r="J3" s="37" t="s">
        <v>418</v>
      </c>
      <c r="K3" s="38" t="s">
        <v>512</v>
      </c>
    </row>
    <row r="4" spans="1:11" ht="16.5" customHeight="1">
      <c r="A4" s="5">
        <v>1</v>
      </c>
      <c r="B4" s="81" t="s">
        <v>237</v>
      </c>
      <c r="C4" s="52" t="e">
        <f>#REF!</f>
        <v>#REF!</v>
      </c>
      <c r="D4" s="52" t="e">
        <f>C4/1000</f>
        <v>#REF!</v>
      </c>
      <c r="E4" s="82" t="s">
        <v>495</v>
      </c>
      <c r="G4" s="35" t="s">
        <v>237</v>
      </c>
      <c r="H4" s="34" t="e">
        <f>C4</f>
        <v>#REF!</v>
      </c>
      <c r="I4" s="34"/>
      <c r="J4" s="37" t="s">
        <v>284</v>
      </c>
      <c r="K4" s="34" t="e">
        <f>C62</f>
        <v>#REF!</v>
      </c>
    </row>
    <row r="5" spans="1:11" ht="16.5" customHeight="1">
      <c r="A5" s="5">
        <v>2</v>
      </c>
      <c r="B5" s="81" t="s">
        <v>238</v>
      </c>
      <c r="C5" s="52" t="e">
        <f>#REF!</f>
        <v>#REF!</v>
      </c>
      <c r="D5" s="52" t="e">
        <f t="shared" ref="D5:D68" si="0">C5/1000</f>
        <v>#REF!</v>
      </c>
      <c r="E5" s="82" t="s">
        <v>496</v>
      </c>
      <c r="G5" s="35" t="s">
        <v>238</v>
      </c>
      <c r="H5" s="34" t="e">
        <f>C5</f>
        <v>#REF!</v>
      </c>
      <c r="I5" s="34"/>
      <c r="J5" s="37" t="s">
        <v>285</v>
      </c>
      <c r="K5" s="34" t="e">
        <f>C63</f>
        <v>#REF!</v>
      </c>
    </row>
    <row r="6" spans="1:11" ht="16.5" customHeight="1">
      <c r="A6" s="5">
        <v>3</v>
      </c>
      <c r="B6" s="81" t="s">
        <v>239</v>
      </c>
      <c r="C6" s="52" t="e">
        <f>#REF!</f>
        <v>#REF!</v>
      </c>
      <c r="D6" s="52" t="e">
        <f t="shared" si="0"/>
        <v>#REF!</v>
      </c>
      <c r="E6" s="82" t="s">
        <v>505</v>
      </c>
      <c r="G6" s="35" t="s">
        <v>239</v>
      </c>
      <c r="H6" s="34" t="e">
        <f>C6</f>
        <v>#REF!</v>
      </c>
      <c r="I6" s="106" t="e">
        <f>H6/$H$16</f>
        <v>#REF!</v>
      </c>
      <c r="J6" s="37" t="s">
        <v>289</v>
      </c>
      <c r="K6" s="34" t="e">
        <f>C68</f>
        <v>#REF!</v>
      </c>
    </row>
    <row r="7" spans="1:11" ht="16.5" customHeight="1">
      <c r="A7" s="5">
        <v>4</v>
      </c>
      <c r="B7" s="81" t="s">
        <v>240</v>
      </c>
      <c r="C7" s="52" t="e">
        <f>#REF!</f>
        <v>#REF!</v>
      </c>
      <c r="D7" s="52" t="e">
        <f t="shared" si="0"/>
        <v>#REF!</v>
      </c>
      <c r="E7" s="82" t="s">
        <v>490</v>
      </c>
      <c r="G7" s="35" t="s">
        <v>256</v>
      </c>
      <c r="H7" s="34">
        <v>24874003</v>
      </c>
      <c r="I7" s="106" t="e">
        <f>H7/$H$16</f>
        <v>#REF!</v>
      </c>
      <c r="J7" s="37" t="s">
        <v>290</v>
      </c>
      <c r="K7" s="34" t="e">
        <f>C69</f>
        <v>#REF!</v>
      </c>
    </row>
    <row r="8" spans="1:11" ht="16.5" customHeight="1">
      <c r="A8" s="5">
        <v>5</v>
      </c>
      <c r="B8" s="81" t="s">
        <v>241</v>
      </c>
      <c r="C8" s="52" t="e">
        <f>#REF!</f>
        <v>#REF!</v>
      </c>
      <c r="D8" s="52" t="e">
        <f t="shared" si="0"/>
        <v>#REF!</v>
      </c>
      <c r="E8" s="82" t="s">
        <v>490</v>
      </c>
      <c r="G8" s="35" t="s">
        <v>255</v>
      </c>
      <c r="H8" s="34" t="e">
        <f>C22</f>
        <v>#REF!</v>
      </c>
      <c r="I8" s="106" t="e">
        <f>H8/$H$16</f>
        <v>#REF!</v>
      </c>
      <c r="J8" s="37" t="s">
        <v>420</v>
      </c>
      <c r="K8" s="34" t="e">
        <f>C70</f>
        <v>#REF!</v>
      </c>
    </row>
    <row r="9" spans="1:11" ht="16.5" customHeight="1">
      <c r="A9" s="5">
        <v>6</v>
      </c>
      <c r="B9" s="81" t="s">
        <v>242</v>
      </c>
      <c r="C9" s="52" t="e">
        <f>#REF!</f>
        <v>#REF!</v>
      </c>
      <c r="D9" s="52" t="e">
        <f t="shared" si="0"/>
        <v>#REF!</v>
      </c>
      <c r="E9" s="82" t="s">
        <v>490</v>
      </c>
      <c r="G9" s="35" t="s">
        <v>258</v>
      </c>
      <c r="H9" s="34" t="e">
        <f>C33</f>
        <v>#REF!</v>
      </c>
      <c r="I9" s="106" t="e">
        <f>H9/$H$16</f>
        <v>#REF!</v>
      </c>
      <c r="J9" s="39"/>
      <c r="K9" s="34"/>
    </row>
    <row r="10" spans="1:11" ht="16.5" customHeight="1">
      <c r="A10" s="5">
        <v>7</v>
      </c>
      <c r="B10" s="81" t="s">
        <v>243</v>
      </c>
      <c r="C10" s="52" t="e">
        <f>#REF!</f>
        <v>#REF!</v>
      </c>
      <c r="D10" s="52" t="e">
        <f t="shared" si="0"/>
        <v>#REF!</v>
      </c>
      <c r="E10" s="82" t="s">
        <v>490</v>
      </c>
      <c r="G10" s="35" t="s">
        <v>570</v>
      </c>
      <c r="H10" s="34" t="e">
        <f>C36</f>
        <v>#REF!</v>
      </c>
      <c r="I10" s="106" t="e">
        <f>H10/$H$16</f>
        <v>#REF!</v>
      </c>
      <c r="J10" s="37" t="s">
        <v>297</v>
      </c>
      <c r="K10" s="34" t="e">
        <f>C77</f>
        <v>#REF!</v>
      </c>
    </row>
    <row r="11" spans="1:11" ht="16.5" customHeight="1">
      <c r="A11" s="5">
        <v>8</v>
      </c>
      <c r="B11" s="81" t="s">
        <v>244</v>
      </c>
      <c r="C11" s="52" t="e">
        <f>#REF!</f>
        <v>#REF!</v>
      </c>
      <c r="D11" s="52" t="e">
        <f t="shared" si="0"/>
        <v>#REF!</v>
      </c>
      <c r="E11" s="82" t="s">
        <v>490</v>
      </c>
      <c r="G11" s="35" t="s">
        <v>271</v>
      </c>
      <c r="H11" s="34" t="e">
        <f>C49</f>
        <v>#REF!</v>
      </c>
      <c r="I11" s="34"/>
      <c r="J11" s="40" t="s">
        <v>423</v>
      </c>
      <c r="K11" s="41" t="s">
        <v>173</v>
      </c>
    </row>
    <row r="12" spans="1:11" ht="16.5" customHeight="1">
      <c r="A12" s="5">
        <v>9</v>
      </c>
      <c r="B12" s="81" t="s">
        <v>245</v>
      </c>
      <c r="C12" s="52" t="e">
        <f>#REF!</f>
        <v>#REF!</v>
      </c>
      <c r="D12" s="52" t="e">
        <f t="shared" si="0"/>
        <v>#REF!</v>
      </c>
      <c r="E12" s="82" t="s">
        <v>490</v>
      </c>
      <c r="G12" s="35" t="s">
        <v>272</v>
      </c>
      <c r="H12" s="34" t="e">
        <f>C50</f>
        <v>#REF!</v>
      </c>
      <c r="I12" s="106" t="e">
        <f>H12/$H$16</f>
        <v>#REF!</v>
      </c>
      <c r="J12" s="40" t="s">
        <v>422</v>
      </c>
      <c r="K12" s="42" t="e">
        <f>C79</f>
        <v>#REF!</v>
      </c>
    </row>
    <row r="13" spans="1:11" ht="16.5" customHeight="1">
      <c r="A13" s="5">
        <v>10</v>
      </c>
      <c r="B13" s="81" t="s">
        <v>246</v>
      </c>
      <c r="C13" s="52" t="e">
        <f>#REF!</f>
        <v>#REF!</v>
      </c>
      <c r="D13" s="52" t="e">
        <f t="shared" si="0"/>
        <v>#REF!</v>
      </c>
      <c r="E13" s="82" t="s">
        <v>490</v>
      </c>
      <c r="G13" s="35" t="s">
        <v>567</v>
      </c>
      <c r="H13" s="34" t="e">
        <f>C51</f>
        <v>#REF!</v>
      </c>
      <c r="I13" s="106" t="e">
        <f>H13/$H$16</f>
        <v>#REF!</v>
      </c>
      <c r="J13" s="40" t="s">
        <v>421</v>
      </c>
      <c r="K13" s="42" t="e">
        <f>C82</f>
        <v>#REF!</v>
      </c>
    </row>
    <row r="14" spans="1:11" ht="16.5" customHeight="1">
      <c r="A14" s="5">
        <v>11</v>
      </c>
      <c r="B14" s="81" t="s">
        <v>247</v>
      </c>
      <c r="C14" s="52" t="e">
        <f>#REF!</f>
        <v>#REF!</v>
      </c>
      <c r="D14" s="52" t="e">
        <f t="shared" si="0"/>
        <v>#REF!</v>
      </c>
      <c r="E14" s="82" t="s">
        <v>490</v>
      </c>
      <c r="G14" s="35" t="s">
        <v>568</v>
      </c>
      <c r="H14" s="34" t="e">
        <f>C53</f>
        <v>#REF!</v>
      </c>
      <c r="I14" s="106" t="e">
        <f>H14/$H$16</f>
        <v>#REF!</v>
      </c>
      <c r="J14" s="107"/>
      <c r="K14" s="107"/>
    </row>
    <row r="15" spans="1:11" ht="16.5" customHeight="1">
      <c r="A15" s="5">
        <v>12</v>
      </c>
      <c r="B15" s="81" t="s">
        <v>248</v>
      </c>
      <c r="C15" s="52" t="e">
        <f>#REF!</f>
        <v>#REF!</v>
      </c>
      <c r="D15" s="52" t="e">
        <f t="shared" si="0"/>
        <v>#REF!</v>
      </c>
      <c r="E15" s="82" t="s">
        <v>490</v>
      </c>
      <c r="G15" s="35" t="s">
        <v>569</v>
      </c>
      <c r="H15" s="34" t="e">
        <f>SUM(C58:C59)</f>
        <v>#REF!</v>
      </c>
      <c r="I15" s="106" t="e">
        <f>H15/$H$16</f>
        <v>#REF!</v>
      </c>
      <c r="J15" s="107"/>
      <c r="K15" s="107"/>
    </row>
    <row r="16" spans="1:11" ht="16.5" customHeight="1">
      <c r="A16" s="5">
        <v>13</v>
      </c>
      <c r="B16" s="81" t="s">
        <v>249</v>
      </c>
      <c r="C16" s="52" t="e">
        <f>#REF!</f>
        <v>#REF!</v>
      </c>
      <c r="D16" s="52" t="e">
        <f t="shared" si="0"/>
        <v>#REF!</v>
      </c>
      <c r="E16" s="82" t="s">
        <v>490</v>
      </c>
      <c r="G16" s="35" t="s">
        <v>282</v>
      </c>
      <c r="H16" s="34" t="e">
        <f>C60</f>
        <v>#REF!</v>
      </c>
      <c r="I16" s="34"/>
      <c r="J16" s="43" t="s">
        <v>303</v>
      </c>
      <c r="K16" s="34" t="e">
        <f>C83</f>
        <v>#REF!</v>
      </c>
    </row>
    <row r="17" spans="1:11" ht="16.5" customHeight="1">
      <c r="A17" s="5">
        <v>14</v>
      </c>
      <c r="B17" s="81" t="s">
        <v>250</v>
      </c>
      <c r="C17" s="52" t="e">
        <f>#REF!</f>
        <v>#REF!</v>
      </c>
      <c r="D17" s="52" t="e">
        <f t="shared" si="0"/>
        <v>#REF!</v>
      </c>
      <c r="E17" s="82" t="s">
        <v>490</v>
      </c>
    </row>
    <row r="18" spans="1:11" ht="16.5" customHeight="1">
      <c r="A18" s="5">
        <v>15</v>
      </c>
      <c r="B18" s="81" t="s">
        <v>251</v>
      </c>
      <c r="C18" s="52" t="e">
        <f>#REF!</f>
        <v>#REF!</v>
      </c>
      <c r="D18" s="52" t="e">
        <f t="shared" si="0"/>
        <v>#REF!</v>
      </c>
      <c r="E18" s="82" t="s">
        <v>490</v>
      </c>
      <c r="H18" s="33"/>
      <c r="I18" s="33"/>
      <c r="K18" s="33"/>
    </row>
    <row r="19" spans="1:11" ht="16.5" customHeight="1">
      <c r="A19" s="5">
        <v>16</v>
      </c>
      <c r="B19" s="81" t="s">
        <v>252</v>
      </c>
      <c r="C19" s="52" t="e">
        <f>#REF!</f>
        <v>#REF!</v>
      </c>
      <c r="D19" s="52" t="e">
        <f t="shared" si="0"/>
        <v>#REF!</v>
      </c>
      <c r="E19" s="82" t="s">
        <v>490</v>
      </c>
      <c r="K19" s="12"/>
    </row>
    <row r="20" spans="1:11" ht="16.5" customHeight="1">
      <c r="A20" s="5">
        <v>17</v>
      </c>
      <c r="B20" s="81" t="s">
        <v>253</v>
      </c>
      <c r="C20" s="52" t="e">
        <f>#REF!</f>
        <v>#REF!</v>
      </c>
      <c r="D20" s="52" t="e">
        <f t="shared" si="0"/>
        <v>#REF!</v>
      </c>
      <c r="E20" s="82" t="s">
        <v>490</v>
      </c>
    </row>
    <row r="21" spans="1:11" ht="16.5" customHeight="1">
      <c r="A21" s="5">
        <v>18</v>
      </c>
      <c r="B21" s="81" t="s">
        <v>254</v>
      </c>
      <c r="C21" s="52" t="e">
        <f>#REF!</f>
        <v>#REF!</v>
      </c>
      <c r="D21" s="52" t="e">
        <f t="shared" si="0"/>
        <v>#REF!</v>
      </c>
      <c r="E21" s="72" t="s">
        <v>565</v>
      </c>
    </row>
    <row r="22" spans="1:11" ht="16.5" customHeight="1">
      <c r="A22" s="5">
        <v>19</v>
      </c>
      <c r="B22" s="81" t="s">
        <v>255</v>
      </c>
      <c r="C22" s="52" t="e">
        <f>#REF!</f>
        <v>#REF!</v>
      </c>
      <c r="D22" s="52" t="e">
        <f t="shared" si="0"/>
        <v>#REF!</v>
      </c>
      <c r="E22" s="82" t="s">
        <v>490</v>
      </c>
    </row>
    <row r="23" spans="1:11" ht="16.5" customHeight="1">
      <c r="A23" s="5">
        <v>20</v>
      </c>
      <c r="B23" s="81" t="s">
        <v>240</v>
      </c>
      <c r="C23" s="52" t="e">
        <f>#REF!</f>
        <v>#REF!</v>
      </c>
      <c r="D23" s="52" t="e">
        <f t="shared" si="0"/>
        <v>#REF!</v>
      </c>
      <c r="E23" s="82" t="s">
        <v>490</v>
      </c>
    </row>
    <row r="24" spans="1:11" ht="16.5" customHeight="1">
      <c r="A24" s="5">
        <v>21</v>
      </c>
      <c r="B24" s="81" t="s">
        <v>368</v>
      </c>
      <c r="C24" s="52" t="e">
        <f>#REF!</f>
        <v>#REF!</v>
      </c>
      <c r="D24" s="52" t="e">
        <f t="shared" si="0"/>
        <v>#REF!</v>
      </c>
      <c r="E24" s="82" t="s">
        <v>490</v>
      </c>
    </row>
    <row r="25" spans="1:11" ht="16.5" customHeight="1">
      <c r="A25" s="5">
        <v>22</v>
      </c>
      <c r="B25" s="81" t="s">
        <v>243</v>
      </c>
      <c r="C25" s="52" t="e">
        <f>#REF!</f>
        <v>#REF!</v>
      </c>
      <c r="D25" s="52" t="e">
        <f t="shared" si="0"/>
        <v>#REF!</v>
      </c>
      <c r="E25" s="82" t="s">
        <v>490</v>
      </c>
    </row>
    <row r="26" spans="1:11" ht="16.5" customHeight="1">
      <c r="A26" s="5">
        <v>23</v>
      </c>
      <c r="B26" s="81" t="s">
        <v>244</v>
      </c>
      <c r="C26" s="52" t="e">
        <f>#REF!</f>
        <v>#REF!</v>
      </c>
      <c r="D26" s="52" t="e">
        <f t="shared" si="0"/>
        <v>#REF!</v>
      </c>
      <c r="E26" s="82" t="s">
        <v>490</v>
      </c>
    </row>
    <row r="27" spans="1:11" ht="16.5" customHeight="1">
      <c r="A27" s="5">
        <v>24</v>
      </c>
      <c r="B27" s="81" t="s">
        <v>245</v>
      </c>
      <c r="C27" s="52" t="e">
        <f>#REF!</f>
        <v>#REF!</v>
      </c>
      <c r="D27" s="52" t="e">
        <f t="shared" si="0"/>
        <v>#REF!</v>
      </c>
      <c r="E27" s="82" t="s">
        <v>490</v>
      </c>
    </row>
    <row r="28" spans="1:11" ht="16.5" customHeight="1">
      <c r="A28" s="5">
        <v>25</v>
      </c>
      <c r="B28" s="81" t="s">
        <v>252</v>
      </c>
      <c r="C28" s="52" t="e">
        <f>#REF!</f>
        <v>#REF!</v>
      </c>
      <c r="D28" s="52" t="e">
        <f t="shared" si="0"/>
        <v>#REF!</v>
      </c>
      <c r="E28" s="82" t="s">
        <v>490</v>
      </c>
    </row>
    <row r="29" spans="1:11" ht="16.5" customHeight="1">
      <c r="A29" s="5">
        <v>26</v>
      </c>
      <c r="B29" s="81" t="s">
        <v>253</v>
      </c>
      <c r="C29" s="52" t="e">
        <f>#REF!</f>
        <v>#REF!</v>
      </c>
      <c r="D29" s="52" t="e">
        <f t="shared" si="0"/>
        <v>#REF!</v>
      </c>
      <c r="E29" s="82" t="s">
        <v>490</v>
      </c>
      <c r="G29" s="33" t="e">
        <f>C31+C32</f>
        <v>#REF!</v>
      </c>
    </row>
    <row r="30" spans="1:11" ht="16.5" customHeight="1">
      <c r="A30" s="5">
        <v>27</v>
      </c>
      <c r="B30" s="81" t="s">
        <v>254</v>
      </c>
      <c r="C30" s="52" t="e">
        <f>#REF!</f>
        <v>#REF!</v>
      </c>
      <c r="D30" s="52" t="e">
        <f t="shared" si="0"/>
        <v>#REF!</v>
      </c>
      <c r="E30" s="72" t="s">
        <v>565</v>
      </c>
    </row>
    <row r="31" spans="1:11" ht="16.5" customHeight="1">
      <c r="A31" s="5">
        <v>28</v>
      </c>
      <c r="B31" s="81" t="s">
        <v>256</v>
      </c>
      <c r="C31" s="52" t="e">
        <f>#REF!</f>
        <v>#REF!</v>
      </c>
      <c r="D31" s="52" t="e">
        <f t="shared" si="0"/>
        <v>#REF!</v>
      </c>
      <c r="E31" s="82" t="s">
        <v>490</v>
      </c>
    </row>
    <row r="32" spans="1:11" ht="16.5" customHeight="1">
      <c r="A32" s="5">
        <v>29</v>
      </c>
      <c r="B32" s="81" t="s">
        <v>257</v>
      </c>
      <c r="C32" s="52" t="e">
        <f>#REF!</f>
        <v>#REF!</v>
      </c>
      <c r="D32" s="52" t="e">
        <f t="shared" si="0"/>
        <v>#REF!</v>
      </c>
      <c r="E32" s="82" t="s">
        <v>490</v>
      </c>
    </row>
    <row r="33" spans="1:8" ht="16.5" customHeight="1">
      <c r="A33" s="5">
        <v>30</v>
      </c>
      <c r="B33" s="81" t="s">
        <v>258</v>
      </c>
      <c r="C33" s="52" t="e">
        <f>#REF!</f>
        <v>#REF!</v>
      </c>
      <c r="D33" s="52" t="e">
        <f t="shared" si="0"/>
        <v>#REF!</v>
      </c>
      <c r="E33" s="82" t="s">
        <v>491</v>
      </c>
    </row>
    <row r="34" spans="1:8" ht="16.5" customHeight="1">
      <c r="A34" s="5">
        <v>31</v>
      </c>
      <c r="B34" s="81" t="s">
        <v>259</v>
      </c>
      <c r="C34" s="52" t="e">
        <f>#REF!</f>
        <v>#REF!</v>
      </c>
      <c r="D34" s="52" t="e">
        <f t="shared" si="0"/>
        <v>#REF!</v>
      </c>
      <c r="E34" s="82" t="s">
        <v>490</v>
      </c>
    </row>
    <row r="35" spans="1:8" ht="16.5" customHeight="1">
      <c r="A35" s="5">
        <v>32</v>
      </c>
      <c r="B35" s="81" t="s">
        <v>260</v>
      </c>
      <c r="C35" s="52" t="e">
        <f>#REF!</f>
        <v>#REF!</v>
      </c>
      <c r="D35" s="52" t="e">
        <f t="shared" si="0"/>
        <v>#REF!</v>
      </c>
      <c r="E35" s="82" t="s">
        <v>490</v>
      </c>
      <c r="H35" t="s">
        <v>487</v>
      </c>
    </row>
    <row r="36" spans="1:8" ht="16.5" customHeight="1">
      <c r="A36" s="5">
        <v>33</v>
      </c>
      <c r="B36" s="81" t="s">
        <v>261</v>
      </c>
      <c r="C36" s="52" t="e">
        <f>#REF!</f>
        <v>#REF!</v>
      </c>
      <c r="D36" s="52" t="e">
        <f t="shared" si="0"/>
        <v>#REF!</v>
      </c>
      <c r="E36" s="82" t="s">
        <v>504</v>
      </c>
    </row>
    <row r="37" spans="1:8" ht="16.5" customHeight="1">
      <c r="A37" s="5">
        <v>34</v>
      </c>
      <c r="B37" s="81" t="s">
        <v>262</v>
      </c>
      <c r="C37" s="52" t="e">
        <f>#REF!</f>
        <v>#REF!</v>
      </c>
      <c r="D37" s="52" t="e">
        <f t="shared" si="0"/>
        <v>#REF!</v>
      </c>
      <c r="E37" s="82" t="s">
        <v>492</v>
      </c>
    </row>
    <row r="38" spans="1:8" ht="16.5" customHeight="1">
      <c r="A38" s="5">
        <v>35</v>
      </c>
      <c r="B38" s="81" t="s">
        <v>263</v>
      </c>
      <c r="C38" s="52" t="e">
        <f>#REF!</f>
        <v>#REF!</v>
      </c>
      <c r="D38" s="52" t="e">
        <f t="shared" si="0"/>
        <v>#REF!</v>
      </c>
      <c r="E38" s="82" t="s">
        <v>514</v>
      </c>
    </row>
    <row r="39" spans="1:8" ht="16.5" customHeight="1">
      <c r="A39" s="5">
        <v>36</v>
      </c>
      <c r="B39" s="81" t="s">
        <v>264</v>
      </c>
      <c r="C39" s="52" t="e">
        <f>#REF!</f>
        <v>#REF!</v>
      </c>
      <c r="D39" s="52" t="e">
        <f t="shared" si="0"/>
        <v>#REF!</v>
      </c>
      <c r="E39" s="82" t="s">
        <v>514</v>
      </c>
    </row>
    <row r="40" spans="1:8" ht="16.5" customHeight="1">
      <c r="A40" s="5">
        <v>37</v>
      </c>
      <c r="B40" s="81" t="s">
        <v>252</v>
      </c>
      <c r="C40" s="52" t="e">
        <f>#REF!</f>
        <v>#REF!</v>
      </c>
      <c r="D40" s="52" t="e">
        <f t="shared" si="0"/>
        <v>#REF!</v>
      </c>
      <c r="E40" s="82" t="s">
        <v>514</v>
      </c>
    </row>
    <row r="41" spans="1:8" ht="16.5" customHeight="1">
      <c r="A41" s="5">
        <v>38</v>
      </c>
      <c r="B41" s="81" t="s">
        <v>265</v>
      </c>
      <c r="C41" s="52" t="e">
        <f>#REF!</f>
        <v>#REF!</v>
      </c>
      <c r="D41" s="52" t="e">
        <f t="shared" si="0"/>
        <v>#REF!</v>
      </c>
      <c r="E41" s="72" t="s">
        <v>565</v>
      </c>
    </row>
    <row r="42" spans="1:8" ht="16.5" customHeight="1">
      <c r="A42" s="5">
        <v>39</v>
      </c>
      <c r="B42" s="81" t="s">
        <v>266</v>
      </c>
      <c r="C42" s="52" t="e">
        <f>#REF!</f>
        <v>#REF!</v>
      </c>
      <c r="D42" s="52" t="e">
        <f t="shared" si="0"/>
        <v>#REF!</v>
      </c>
      <c r="E42" s="72" t="s">
        <v>565</v>
      </c>
    </row>
    <row r="43" spans="1:8" ht="16.5" customHeight="1">
      <c r="A43" s="5">
        <v>40</v>
      </c>
      <c r="B43" s="81" t="s">
        <v>267</v>
      </c>
      <c r="C43" s="52" t="e">
        <f>#REF!</f>
        <v>#REF!</v>
      </c>
      <c r="D43" s="52" t="e">
        <f t="shared" si="0"/>
        <v>#REF!</v>
      </c>
      <c r="E43" s="82" t="s">
        <v>515</v>
      </c>
    </row>
    <row r="44" spans="1:8" ht="16.5" customHeight="1">
      <c r="A44" s="5">
        <v>41</v>
      </c>
      <c r="B44" s="81" t="s">
        <v>268</v>
      </c>
      <c r="C44" s="52" t="e">
        <f>#REF!</f>
        <v>#REF!</v>
      </c>
      <c r="D44" s="52" t="e">
        <f t="shared" si="0"/>
        <v>#REF!</v>
      </c>
      <c r="E44" s="82" t="s">
        <v>493</v>
      </c>
    </row>
    <row r="45" spans="1:8" ht="16.5" customHeight="1">
      <c r="A45" s="5">
        <v>42</v>
      </c>
      <c r="B45" s="81" t="s">
        <v>269</v>
      </c>
      <c r="C45" s="52" t="e">
        <f>#REF!</f>
        <v>#REF!</v>
      </c>
      <c r="D45" s="52" t="e">
        <f t="shared" si="0"/>
        <v>#REF!</v>
      </c>
      <c r="E45" s="82" t="s">
        <v>516</v>
      </c>
    </row>
    <row r="46" spans="1:8" ht="16.5" customHeight="1">
      <c r="A46" s="5">
        <v>43</v>
      </c>
      <c r="B46" s="81" t="s">
        <v>252</v>
      </c>
      <c r="C46" s="52" t="e">
        <f>#REF!</f>
        <v>#REF!</v>
      </c>
      <c r="D46" s="52" t="e">
        <f t="shared" si="0"/>
        <v>#REF!</v>
      </c>
      <c r="E46" s="82" t="s">
        <v>517</v>
      </c>
    </row>
    <row r="47" spans="1:8" ht="16.5" customHeight="1">
      <c r="A47" s="5">
        <v>44</v>
      </c>
      <c r="B47" s="81" t="s">
        <v>260</v>
      </c>
      <c r="C47" s="52" t="e">
        <f>#REF!</f>
        <v>#REF!</v>
      </c>
      <c r="D47" s="52" t="e">
        <f t="shared" si="0"/>
        <v>#REF!</v>
      </c>
      <c r="E47" s="72" t="s">
        <v>565</v>
      </c>
    </row>
    <row r="48" spans="1:8" ht="16.5" customHeight="1">
      <c r="A48" s="5">
        <v>45</v>
      </c>
      <c r="B48" s="81" t="s">
        <v>270</v>
      </c>
      <c r="C48" s="52" t="e">
        <f>#REF!</f>
        <v>#REF!</v>
      </c>
      <c r="D48" s="52" t="e">
        <f t="shared" si="0"/>
        <v>#REF!</v>
      </c>
      <c r="E48" s="72" t="s">
        <v>565</v>
      </c>
    </row>
    <row r="49" spans="1:5" ht="16.5" customHeight="1">
      <c r="A49" s="5">
        <v>46</v>
      </c>
      <c r="B49" s="81" t="s">
        <v>271</v>
      </c>
      <c r="C49" s="52" t="e">
        <f>#REF!</f>
        <v>#REF!</v>
      </c>
      <c r="D49" s="52" t="e">
        <f t="shared" si="0"/>
        <v>#REF!</v>
      </c>
      <c r="E49" s="82" t="s">
        <v>503</v>
      </c>
    </row>
    <row r="50" spans="1:5" ht="16.5" customHeight="1">
      <c r="A50" s="5">
        <v>47</v>
      </c>
      <c r="B50" s="81" t="s">
        <v>272</v>
      </c>
      <c r="C50" s="52" t="e">
        <f>#REF!</f>
        <v>#REF!</v>
      </c>
      <c r="D50" s="52" t="e">
        <f t="shared" si="0"/>
        <v>#REF!</v>
      </c>
      <c r="E50" s="82" t="s">
        <v>518</v>
      </c>
    </row>
    <row r="51" spans="1:5" ht="16.5" customHeight="1">
      <c r="A51" s="5">
        <v>48</v>
      </c>
      <c r="B51" s="81" t="s">
        <v>273</v>
      </c>
      <c r="C51" s="52" t="e">
        <f>#REF!</f>
        <v>#REF!</v>
      </c>
      <c r="D51" s="52" t="e">
        <f t="shared" si="0"/>
        <v>#REF!</v>
      </c>
      <c r="E51" s="82" t="s">
        <v>519</v>
      </c>
    </row>
    <row r="52" spans="1:5" ht="16.5" customHeight="1">
      <c r="A52" s="5">
        <v>49</v>
      </c>
      <c r="B52" s="81" t="s">
        <v>274</v>
      </c>
      <c r="C52" s="52" t="e">
        <f>#REF!</f>
        <v>#REF!</v>
      </c>
      <c r="D52" s="52" t="e">
        <f t="shared" si="0"/>
        <v>#REF!</v>
      </c>
      <c r="E52" s="72" t="s">
        <v>565</v>
      </c>
    </row>
    <row r="53" spans="1:5" ht="16.5" customHeight="1">
      <c r="A53" s="5">
        <v>50</v>
      </c>
      <c r="B53" s="81" t="s">
        <v>275</v>
      </c>
      <c r="C53" s="52" t="e">
        <f>#REF!</f>
        <v>#REF!</v>
      </c>
      <c r="D53" s="52" t="e">
        <f t="shared" si="0"/>
        <v>#REF!</v>
      </c>
      <c r="E53" s="82" t="s">
        <v>494</v>
      </c>
    </row>
    <row r="54" spans="1:5" ht="16.5" customHeight="1">
      <c r="A54" s="5">
        <v>51</v>
      </c>
      <c r="B54" s="81" t="s">
        <v>276</v>
      </c>
      <c r="C54" s="52" t="e">
        <f>#REF!</f>
        <v>#REF!</v>
      </c>
      <c r="D54" s="52" t="e">
        <f t="shared" si="0"/>
        <v>#REF!</v>
      </c>
      <c r="E54" s="82" t="s">
        <v>520</v>
      </c>
    </row>
    <row r="55" spans="1:5" ht="16.5" customHeight="1">
      <c r="A55" s="5">
        <v>52</v>
      </c>
      <c r="B55" s="81" t="s">
        <v>277</v>
      </c>
      <c r="C55" s="52" t="e">
        <f>#REF!</f>
        <v>#REF!</v>
      </c>
      <c r="D55" s="52" t="e">
        <f t="shared" si="0"/>
        <v>#REF!</v>
      </c>
      <c r="E55" s="72" t="s">
        <v>565</v>
      </c>
    </row>
    <row r="56" spans="1:5" ht="16.5" customHeight="1">
      <c r="A56" s="5">
        <v>53</v>
      </c>
      <c r="B56" s="81" t="s">
        <v>278</v>
      </c>
      <c r="C56" s="52" t="e">
        <f>#REF!</f>
        <v>#REF!</v>
      </c>
      <c r="D56" s="52" t="e">
        <f t="shared" si="0"/>
        <v>#REF!</v>
      </c>
      <c r="E56" s="72" t="s">
        <v>565</v>
      </c>
    </row>
    <row r="57" spans="1:5" ht="16.5" customHeight="1">
      <c r="A57" s="5">
        <v>54</v>
      </c>
      <c r="B57" s="81" t="s">
        <v>279</v>
      </c>
      <c r="C57" s="52" t="e">
        <f>#REF!</f>
        <v>#REF!</v>
      </c>
      <c r="D57" s="52" t="e">
        <f t="shared" si="0"/>
        <v>#REF!</v>
      </c>
      <c r="E57" s="72" t="s">
        <v>565</v>
      </c>
    </row>
    <row r="58" spans="1:5" ht="16.5" customHeight="1">
      <c r="A58" s="5">
        <v>55</v>
      </c>
      <c r="B58" s="81" t="s">
        <v>280</v>
      </c>
      <c r="C58" s="52" t="e">
        <f>#REF!</f>
        <v>#REF!</v>
      </c>
      <c r="D58" s="52" t="e">
        <f t="shared" si="0"/>
        <v>#REF!</v>
      </c>
      <c r="E58" s="82" t="s">
        <v>521</v>
      </c>
    </row>
    <row r="59" spans="1:5" ht="16.5" customHeight="1">
      <c r="A59" s="5">
        <v>56</v>
      </c>
      <c r="B59" s="81" t="s">
        <v>281</v>
      </c>
      <c r="C59" s="52" t="e">
        <f>#REF!</f>
        <v>#REF!</v>
      </c>
      <c r="D59" s="52" t="e">
        <f t="shared" si="0"/>
        <v>#REF!</v>
      </c>
      <c r="E59" s="72" t="s">
        <v>565</v>
      </c>
    </row>
    <row r="60" spans="1:5" ht="16.5" customHeight="1">
      <c r="A60" s="5"/>
      <c r="B60" s="81" t="s">
        <v>282</v>
      </c>
      <c r="C60" s="52" t="e">
        <f>#REF!</f>
        <v>#REF!</v>
      </c>
      <c r="D60" s="52" t="e">
        <f t="shared" si="0"/>
        <v>#REF!</v>
      </c>
      <c r="E60" s="82" t="s">
        <v>593</v>
      </c>
    </row>
    <row r="61" spans="1:5" ht="16.5" customHeight="1">
      <c r="A61" s="18"/>
      <c r="B61" s="80" t="s">
        <v>283</v>
      </c>
      <c r="C61" s="52"/>
      <c r="D61" s="52"/>
      <c r="E61" s="51"/>
    </row>
    <row r="62" spans="1:5" ht="16.5" customHeight="1">
      <c r="A62" s="18">
        <v>1</v>
      </c>
      <c r="B62" s="80" t="s">
        <v>284</v>
      </c>
      <c r="C62" s="52" t="e">
        <f>#REF!</f>
        <v>#REF!</v>
      </c>
      <c r="D62" s="52" t="e">
        <f t="shared" si="0"/>
        <v>#REF!</v>
      </c>
      <c r="E62" s="72" t="s">
        <v>489</v>
      </c>
    </row>
    <row r="63" spans="1:5" ht="16.5" customHeight="1">
      <c r="A63" s="18">
        <v>2</v>
      </c>
      <c r="B63" s="80" t="s">
        <v>285</v>
      </c>
      <c r="C63" s="52" t="e">
        <f>#REF!</f>
        <v>#REF!</v>
      </c>
      <c r="D63" s="52" t="e">
        <f t="shared" si="0"/>
        <v>#REF!</v>
      </c>
      <c r="E63" s="72" t="s">
        <v>522</v>
      </c>
    </row>
    <row r="64" spans="1:5" ht="16.5" customHeight="1">
      <c r="A64" s="18">
        <v>3</v>
      </c>
      <c r="B64" s="80" t="s">
        <v>286</v>
      </c>
      <c r="C64" s="52" t="e">
        <f>#REF!</f>
        <v>#REF!</v>
      </c>
      <c r="D64" s="52" t="e">
        <f t="shared" si="0"/>
        <v>#REF!</v>
      </c>
      <c r="E64" s="72" t="s">
        <v>523</v>
      </c>
    </row>
    <row r="65" spans="1:5" ht="16.5" customHeight="1">
      <c r="A65" s="18">
        <v>4</v>
      </c>
      <c r="B65" s="80" t="s">
        <v>287</v>
      </c>
      <c r="C65" s="52" t="e">
        <f>#REF!</f>
        <v>#REF!</v>
      </c>
      <c r="D65" s="52" t="e">
        <f t="shared" si="0"/>
        <v>#REF!</v>
      </c>
      <c r="E65" s="72" t="s">
        <v>565</v>
      </c>
    </row>
    <row r="66" spans="1:5" ht="16.5" customHeight="1">
      <c r="A66" s="18">
        <v>5</v>
      </c>
      <c r="B66" s="80" t="s">
        <v>288</v>
      </c>
      <c r="C66" s="52" t="e">
        <f>#REF!</f>
        <v>#REF!</v>
      </c>
      <c r="D66" s="52" t="e">
        <f t="shared" si="0"/>
        <v>#REF!</v>
      </c>
      <c r="E66" s="72" t="s">
        <v>565</v>
      </c>
    </row>
    <row r="67" spans="1:5" ht="16.5" customHeight="1">
      <c r="A67" s="18">
        <v>6</v>
      </c>
      <c r="B67" s="80" t="s">
        <v>279</v>
      </c>
      <c r="C67" s="52" t="e">
        <f>#REF!</f>
        <v>#REF!</v>
      </c>
      <c r="D67" s="52" t="e">
        <f t="shared" si="0"/>
        <v>#REF!</v>
      </c>
      <c r="E67" s="72" t="s">
        <v>565</v>
      </c>
    </row>
    <row r="68" spans="1:5" ht="16.5" customHeight="1">
      <c r="A68" s="18">
        <v>7</v>
      </c>
      <c r="B68" s="80" t="s">
        <v>289</v>
      </c>
      <c r="C68" s="52" t="e">
        <f>#REF!</f>
        <v>#REF!</v>
      </c>
      <c r="D68" s="52" t="e">
        <f t="shared" si="0"/>
        <v>#REF!</v>
      </c>
      <c r="E68" s="72" t="s">
        <v>488</v>
      </c>
    </row>
    <row r="69" spans="1:5" ht="16.5" customHeight="1">
      <c r="A69" s="18">
        <v>8</v>
      </c>
      <c r="B69" s="80" t="s">
        <v>290</v>
      </c>
      <c r="C69" s="52" t="e">
        <f>#REF!</f>
        <v>#REF!</v>
      </c>
      <c r="D69" s="52" t="e">
        <f t="shared" ref="D69:D83" si="1">C69/1000</f>
        <v>#REF!</v>
      </c>
      <c r="E69" s="72" t="s">
        <v>524</v>
      </c>
    </row>
    <row r="70" spans="1:5" ht="16.5" customHeight="1">
      <c r="A70" s="18">
        <v>9</v>
      </c>
      <c r="B70" s="80" t="s">
        <v>291</v>
      </c>
      <c r="C70" s="52" t="e">
        <f>#REF!</f>
        <v>#REF!</v>
      </c>
      <c r="D70" s="52" t="e">
        <f t="shared" si="1"/>
        <v>#REF!</v>
      </c>
      <c r="E70" s="72" t="s">
        <v>565</v>
      </c>
    </row>
    <row r="71" spans="1:5" ht="16.5" customHeight="1">
      <c r="A71" s="18">
        <v>10</v>
      </c>
      <c r="B71" s="80" t="s">
        <v>292</v>
      </c>
      <c r="C71" s="52" t="e">
        <f>#REF!</f>
        <v>#REF!</v>
      </c>
      <c r="D71" s="52" t="e">
        <f t="shared" si="1"/>
        <v>#REF!</v>
      </c>
      <c r="E71" s="72" t="s">
        <v>565</v>
      </c>
    </row>
    <row r="72" spans="1:5" ht="16.5" customHeight="1">
      <c r="A72" s="18">
        <v>11</v>
      </c>
      <c r="B72" s="80" t="s">
        <v>293</v>
      </c>
      <c r="C72" s="52" t="e">
        <f>#REF!</f>
        <v>#REF!</v>
      </c>
      <c r="D72" s="52" t="e">
        <f t="shared" si="1"/>
        <v>#REF!</v>
      </c>
      <c r="E72" s="72" t="s">
        <v>565</v>
      </c>
    </row>
    <row r="73" spans="1:5" ht="16.5" customHeight="1">
      <c r="A73" s="18">
        <v>12</v>
      </c>
      <c r="B73" s="80" t="s">
        <v>294</v>
      </c>
      <c r="C73" s="52" t="e">
        <f>#REF!</f>
        <v>#REF!</v>
      </c>
      <c r="D73" s="52" t="e">
        <f t="shared" si="1"/>
        <v>#REF!</v>
      </c>
      <c r="E73" s="72" t="s">
        <v>565</v>
      </c>
    </row>
    <row r="74" spans="1:5" ht="16.5" customHeight="1">
      <c r="A74" s="18">
        <v>13</v>
      </c>
      <c r="B74" s="80" t="s">
        <v>295</v>
      </c>
      <c r="C74" s="52" t="e">
        <f>#REF!</f>
        <v>#REF!</v>
      </c>
      <c r="D74" s="52" t="e">
        <f t="shared" si="1"/>
        <v>#REF!</v>
      </c>
      <c r="E74" s="72" t="s">
        <v>565</v>
      </c>
    </row>
    <row r="75" spans="1:5" ht="16.5" customHeight="1">
      <c r="A75" s="18">
        <v>14</v>
      </c>
      <c r="B75" s="80" t="s">
        <v>296</v>
      </c>
      <c r="C75" s="52" t="e">
        <f>#REF!</f>
        <v>#REF!</v>
      </c>
      <c r="D75" s="52" t="e">
        <f t="shared" si="1"/>
        <v>#REF!</v>
      </c>
      <c r="E75" s="72" t="s">
        <v>565</v>
      </c>
    </row>
    <row r="76" spans="1:5" ht="16.5" customHeight="1">
      <c r="A76" s="18">
        <v>15</v>
      </c>
      <c r="B76" s="80" t="s">
        <v>279</v>
      </c>
      <c r="C76" s="52" t="e">
        <f>#REF!</f>
        <v>#REF!</v>
      </c>
      <c r="D76" s="52" t="e">
        <f t="shared" si="1"/>
        <v>#REF!</v>
      </c>
      <c r="E76" s="72" t="s">
        <v>565</v>
      </c>
    </row>
    <row r="77" spans="1:5" ht="16.5" customHeight="1">
      <c r="A77" s="18"/>
      <c r="B77" s="80" t="s">
        <v>297</v>
      </c>
      <c r="C77" s="52" t="e">
        <f>#REF!</f>
        <v>#REF!</v>
      </c>
      <c r="D77" s="52" t="e">
        <f t="shared" si="1"/>
        <v>#REF!</v>
      </c>
      <c r="E77" s="72" t="s">
        <v>527</v>
      </c>
    </row>
    <row r="78" spans="1:5" ht="16.5" customHeight="1">
      <c r="A78" s="17"/>
      <c r="B78" s="69" t="s">
        <v>298</v>
      </c>
      <c r="C78" s="52"/>
      <c r="D78" s="52"/>
      <c r="E78" s="97"/>
    </row>
    <row r="79" spans="1:5" ht="16.5" customHeight="1">
      <c r="A79" s="17">
        <v>1</v>
      </c>
      <c r="B79" s="69" t="s">
        <v>299</v>
      </c>
      <c r="C79" s="52" t="e">
        <f>#REF!</f>
        <v>#REF!</v>
      </c>
      <c r="D79" s="52" t="e">
        <f t="shared" si="1"/>
        <v>#REF!</v>
      </c>
      <c r="E79" s="72" t="s">
        <v>384</v>
      </c>
    </row>
    <row r="80" spans="1:5" ht="16.5" customHeight="1">
      <c r="A80" s="17">
        <v>2</v>
      </c>
      <c r="B80" s="69" t="s">
        <v>300</v>
      </c>
      <c r="C80" s="52" t="e">
        <f>#REF!</f>
        <v>#REF!</v>
      </c>
      <c r="D80" s="52" t="e">
        <f t="shared" si="1"/>
        <v>#REF!</v>
      </c>
      <c r="E80" s="72" t="s">
        <v>386</v>
      </c>
    </row>
    <row r="81" spans="1:5" ht="16.5" customHeight="1">
      <c r="A81" s="17">
        <v>3</v>
      </c>
      <c r="B81" s="69" t="s">
        <v>301</v>
      </c>
      <c r="C81" s="52" t="e">
        <f>#REF!</f>
        <v>#REF!</v>
      </c>
      <c r="D81" s="52" t="e">
        <f t="shared" si="1"/>
        <v>#REF!</v>
      </c>
      <c r="E81" s="72" t="s">
        <v>385</v>
      </c>
    </row>
    <row r="82" spans="1:5" ht="16.5" customHeight="1">
      <c r="A82" s="17"/>
      <c r="B82" s="69" t="s">
        <v>302</v>
      </c>
      <c r="C82" s="52" t="e">
        <f>#REF!</f>
        <v>#REF!</v>
      </c>
      <c r="D82" s="52" t="e">
        <f t="shared" si="1"/>
        <v>#REF!</v>
      </c>
      <c r="E82" s="72" t="s">
        <v>525</v>
      </c>
    </row>
    <row r="83" spans="1:5" hidden="1">
      <c r="A83" s="17"/>
      <c r="B83" s="69" t="s">
        <v>303</v>
      </c>
      <c r="C83" s="52" t="e">
        <f>#REF!</f>
        <v>#REF!</v>
      </c>
      <c r="D83" s="52" t="e">
        <f t="shared" si="1"/>
        <v>#REF!</v>
      </c>
      <c r="E83" s="72" t="s">
        <v>526</v>
      </c>
    </row>
    <row r="85" spans="1:5">
      <c r="C85" s="118" t="e">
        <f>C82/C60</f>
        <v>#REF!</v>
      </c>
      <c r="D85" s="118"/>
    </row>
    <row r="90" spans="1:5">
      <c r="D90" s="8">
        <v>307</v>
      </c>
      <c r="E90" s="8">
        <v>307</v>
      </c>
    </row>
    <row r="91" spans="1:5">
      <c r="D91" s="8">
        <v>244</v>
      </c>
      <c r="E91" s="148">
        <f>D91/D90*100</f>
        <v>79.478827361563518</v>
      </c>
    </row>
    <row r="92" spans="1:5">
      <c r="D92" s="8">
        <v>63</v>
      </c>
      <c r="E92" s="148">
        <f>D92/D90*100</f>
        <v>20.521172638436482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7" tint="0.39997558519241921"/>
  </sheetPr>
  <dimension ref="A1:H82"/>
  <sheetViews>
    <sheetView workbookViewId="0"/>
  </sheetViews>
  <sheetFormatPr defaultRowHeight="13.2"/>
  <cols>
    <col min="1" max="1" width="3.77734375" customWidth="1"/>
    <col min="2" max="2" width="27.21875" style="8" customWidth="1"/>
    <col min="3" max="3" width="16.77734375" style="8" hidden="1" customWidth="1"/>
    <col min="4" max="4" width="16.77734375" style="8" customWidth="1"/>
    <col min="5" max="5" width="7.44140625" customWidth="1"/>
    <col min="6" max="6" width="27.21875" customWidth="1"/>
    <col min="7" max="7" width="16.77734375" hidden="1" customWidth="1"/>
    <col min="8" max="8" width="16.77734375" customWidth="1"/>
  </cols>
  <sheetData>
    <row r="1" spans="1:8" ht="21">
      <c r="B1" s="6" t="s">
        <v>419</v>
      </c>
      <c r="C1" s="7" t="s">
        <v>216</v>
      </c>
      <c r="D1" s="7"/>
    </row>
    <row r="2" spans="1:8" ht="16.5" customHeight="1">
      <c r="A2" s="5"/>
      <c r="B2" s="81" t="s">
        <v>236</v>
      </c>
      <c r="C2" s="115"/>
      <c r="D2" s="115"/>
      <c r="E2" s="18"/>
      <c r="F2" s="80" t="s">
        <v>283</v>
      </c>
      <c r="G2" s="116"/>
      <c r="H2" s="116"/>
    </row>
    <row r="3" spans="1:8" ht="16.5" customHeight="1">
      <c r="A3" s="5">
        <v>1</v>
      </c>
      <c r="B3" s="81" t="s">
        <v>237</v>
      </c>
      <c r="C3" s="52" t="e">
        <f>#REF!</f>
        <v>#REF!</v>
      </c>
      <c r="D3" s="52" t="e">
        <f>C3/1000</f>
        <v>#REF!</v>
      </c>
      <c r="E3" s="18">
        <v>1</v>
      </c>
      <c r="F3" s="80" t="s">
        <v>284</v>
      </c>
      <c r="G3" s="52" t="e">
        <f>#REF!</f>
        <v>#REF!</v>
      </c>
      <c r="H3" s="52" t="e">
        <f>G3/1000</f>
        <v>#REF!</v>
      </c>
    </row>
    <row r="4" spans="1:8" ht="16.5" customHeight="1">
      <c r="A4" s="5">
        <v>2</v>
      </c>
      <c r="B4" s="81" t="s">
        <v>238</v>
      </c>
      <c r="C4" s="52" t="e">
        <f>#REF!</f>
        <v>#REF!</v>
      </c>
      <c r="D4" s="52" t="e">
        <f t="shared" ref="D4:D59" si="0">C4/1000</f>
        <v>#REF!</v>
      </c>
      <c r="E4" s="18">
        <v>2</v>
      </c>
      <c r="F4" s="80" t="s">
        <v>285</v>
      </c>
      <c r="G4" s="52" t="e">
        <f>#REF!</f>
        <v>#REF!</v>
      </c>
      <c r="H4" s="52" t="e">
        <f t="shared" ref="H4:H24" si="1">G4/1000</f>
        <v>#REF!</v>
      </c>
    </row>
    <row r="5" spans="1:8" ht="16.5" customHeight="1">
      <c r="A5" s="5">
        <v>3</v>
      </c>
      <c r="B5" s="81" t="s">
        <v>239</v>
      </c>
      <c r="C5" s="52" t="e">
        <f>#REF!</f>
        <v>#REF!</v>
      </c>
      <c r="D5" s="52" t="e">
        <f t="shared" si="0"/>
        <v>#REF!</v>
      </c>
      <c r="E5" s="18">
        <v>3</v>
      </c>
      <c r="F5" s="80" t="s">
        <v>286</v>
      </c>
      <c r="G5" s="52" t="e">
        <f>#REF!</f>
        <v>#REF!</v>
      </c>
      <c r="H5" s="52" t="e">
        <f t="shared" si="1"/>
        <v>#REF!</v>
      </c>
    </row>
    <row r="6" spans="1:8" ht="16.5" customHeight="1">
      <c r="A6" s="5">
        <v>4</v>
      </c>
      <c r="B6" s="81" t="s">
        <v>240</v>
      </c>
      <c r="C6" s="52" t="e">
        <f>#REF!</f>
        <v>#REF!</v>
      </c>
      <c r="D6" s="52" t="e">
        <f t="shared" si="0"/>
        <v>#REF!</v>
      </c>
      <c r="E6" s="18">
        <v>4</v>
      </c>
      <c r="F6" s="80" t="s">
        <v>287</v>
      </c>
      <c r="G6" s="52" t="e">
        <f>#REF!</f>
        <v>#REF!</v>
      </c>
      <c r="H6" s="52" t="e">
        <f t="shared" si="1"/>
        <v>#REF!</v>
      </c>
    </row>
    <row r="7" spans="1:8" ht="16.5" customHeight="1">
      <c r="A7" s="5">
        <v>5</v>
      </c>
      <c r="B7" s="81" t="s">
        <v>241</v>
      </c>
      <c r="C7" s="52" t="e">
        <f>#REF!</f>
        <v>#REF!</v>
      </c>
      <c r="D7" s="52" t="e">
        <f t="shared" si="0"/>
        <v>#REF!</v>
      </c>
      <c r="E7" s="18">
        <v>5</v>
      </c>
      <c r="F7" s="80" t="s">
        <v>288</v>
      </c>
      <c r="G7" s="52" t="e">
        <f>#REF!</f>
        <v>#REF!</v>
      </c>
      <c r="H7" s="52" t="e">
        <f t="shared" si="1"/>
        <v>#REF!</v>
      </c>
    </row>
    <row r="8" spans="1:8" ht="16.5" customHeight="1">
      <c r="A8" s="5">
        <v>6</v>
      </c>
      <c r="B8" s="81" t="s">
        <v>242</v>
      </c>
      <c r="C8" s="52" t="e">
        <f>#REF!</f>
        <v>#REF!</v>
      </c>
      <c r="D8" s="52" t="e">
        <f t="shared" si="0"/>
        <v>#REF!</v>
      </c>
      <c r="E8" s="18">
        <v>6</v>
      </c>
      <c r="F8" s="80" t="s">
        <v>279</v>
      </c>
      <c r="G8" s="52" t="e">
        <f>#REF!</f>
        <v>#REF!</v>
      </c>
      <c r="H8" s="52" t="e">
        <f t="shared" si="1"/>
        <v>#REF!</v>
      </c>
    </row>
    <row r="9" spans="1:8" ht="16.5" customHeight="1">
      <c r="A9" s="5">
        <v>7</v>
      </c>
      <c r="B9" s="81" t="s">
        <v>243</v>
      </c>
      <c r="C9" s="52" t="e">
        <f>#REF!</f>
        <v>#REF!</v>
      </c>
      <c r="D9" s="52" t="e">
        <f t="shared" si="0"/>
        <v>#REF!</v>
      </c>
      <c r="E9" s="18">
        <v>7</v>
      </c>
      <c r="F9" s="80" t="s">
        <v>289</v>
      </c>
      <c r="G9" s="52" t="e">
        <f>#REF!</f>
        <v>#REF!</v>
      </c>
      <c r="H9" s="52" t="e">
        <f t="shared" si="1"/>
        <v>#REF!</v>
      </c>
    </row>
    <row r="10" spans="1:8" ht="16.5" customHeight="1">
      <c r="A10" s="5">
        <v>8</v>
      </c>
      <c r="B10" s="81" t="s">
        <v>244</v>
      </c>
      <c r="C10" s="52" t="e">
        <f>#REF!</f>
        <v>#REF!</v>
      </c>
      <c r="D10" s="52" t="e">
        <f t="shared" si="0"/>
        <v>#REF!</v>
      </c>
      <c r="E10" s="18">
        <v>8</v>
      </c>
      <c r="F10" s="80" t="s">
        <v>290</v>
      </c>
      <c r="G10" s="52" t="e">
        <f>#REF!</f>
        <v>#REF!</v>
      </c>
      <c r="H10" s="52" t="e">
        <f t="shared" si="1"/>
        <v>#REF!</v>
      </c>
    </row>
    <row r="11" spans="1:8" ht="16.5" customHeight="1">
      <c r="A11" s="5">
        <v>9</v>
      </c>
      <c r="B11" s="81" t="s">
        <v>245</v>
      </c>
      <c r="C11" s="52" t="e">
        <f>#REF!</f>
        <v>#REF!</v>
      </c>
      <c r="D11" s="52" t="e">
        <f t="shared" si="0"/>
        <v>#REF!</v>
      </c>
      <c r="E11" s="18">
        <v>9</v>
      </c>
      <c r="F11" s="80" t="s">
        <v>291</v>
      </c>
      <c r="G11" s="52" t="e">
        <f>#REF!</f>
        <v>#REF!</v>
      </c>
      <c r="H11" s="52" t="e">
        <f t="shared" si="1"/>
        <v>#REF!</v>
      </c>
    </row>
    <row r="12" spans="1:8" ht="16.5" customHeight="1">
      <c r="A12" s="5">
        <v>10</v>
      </c>
      <c r="B12" s="81" t="s">
        <v>246</v>
      </c>
      <c r="C12" s="52" t="e">
        <f>#REF!</f>
        <v>#REF!</v>
      </c>
      <c r="D12" s="52" t="e">
        <f t="shared" si="0"/>
        <v>#REF!</v>
      </c>
      <c r="E12" s="18">
        <v>10</v>
      </c>
      <c r="F12" s="80" t="s">
        <v>292</v>
      </c>
      <c r="G12" s="52" t="e">
        <f>#REF!</f>
        <v>#REF!</v>
      </c>
      <c r="H12" s="52" t="e">
        <f t="shared" si="1"/>
        <v>#REF!</v>
      </c>
    </row>
    <row r="13" spans="1:8" ht="16.5" customHeight="1">
      <c r="A13" s="5">
        <v>11</v>
      </c>
      <c r="B13" s="81" t="s">
        <v>247</v>
      </c>
      <c r="C13" s="52" t="e">
        <f>#REF!</f>
        <v>#REF!</v>
      </c>
      <c r="D13" s="52" t="e">
        <f t="shared" si="0"/>
        <v>#REF!</v>
      </c>
      <c r="E13" s="18">
        <v>11</v>
      </c>
      <c r="F13" s="80" t="s">
        <v>293</v>
      </c>
      <c r="G13" s="52" t="e">
        <f>#REF!</f>
        <v>#REF!</v>
      </c>
      <c r="H13" s="52" t="e">
        <f t="shared" si="1"/>
        <v>#REF!</v>
      </c>
    </row>
    <row r="14" spans="1:8" ht="16.5" customHeight="1">
      <c r="A14" s="5">
        <v>12</v>
      </c>
      <c r="B14" s="81" t="s">
        <v>248</v>
      </c>
      <c r="C14" s="52" t="e">
        <f>#REF!</f>
        <v>#REF!</v>
      </c>
      <c r="D14" s="52" t="e">
        <f t="shared" si="0"/>
        <v>#REF!</v>
      </c>
      <c r="E14" s="18">
        <v>12</v>
      </c>
      <c r="F14" s="80" t="s">
        <v>294</v>
      </c>
      <c r="G14" s="52" t="e">
        <f>#REF!</f>
        <v>#REF!</v>
      </c>
      <c r="H14" s="52" t="e">
        <f t="shared" si="1"/>
        <v>#REF!</v>
      </c>
    </row>
    <row r="15" spans="1:8" ht="16.5" customHeight="1">
      <c r="A15" s="5">
        <v>13</v>
      </c>
      <c r="B15" s="81" t="s">
        <v>249</v>
      </c>
      <c r="C15" s="52" t="e">
        <f>#REF!</f>
        <v>#REF!</v>
      </c>
      <c r="D15" s="52" t="e">
        <f t="shared" si="0"/>
        <v>#REF!</v>
      </c>
      <c r="E15" s="18">
        <v>13</v>
      </c>
      <c r="F15" s="80" t="s">
        <v>295</v>
      </c>
      <c r="G15" s="52" t="e">
        <f>#REF!</f>
        <v>#REF!</v>
      </c>
      <c r="H15" s="52" t="e">
        <f t="shared" si="1"/>
        <v>#REF!</v>
      </c>
    </row>
    <row r="16" spans="1:8" ht="16.5" customHeight="1">
      <c r="A16" s="5">
        <v>14</v>
      </c>
      <c r="B16" s="81" t="s">
        <v>250</v>
      </c>
      <c r="C16" s="52" t="e">
        <f>#REF!</f>
        <v>#REF!</v>
      </c>
      <c r="D16" s="52" t="e">
        <f t="shared" si="0"/>
        <v>#REF!</v>
      </c>
      <c r="E16" s="18">
        <v>14</v>
      </c>
      <c r="F16" s="80" t="s">
        <v>296</v>
      </c>
      <c r="G16" s="52" t="e">
        <f>#REF!</f>
        <v>#REF!</v>
      </c>
      <c r="H16" s="52" t="e">
        <f t="shared" si="1"/>
        <v>#REF!</v>
      </c>
    </row>
    <row r="17" spans="1:8" ht="16.5" customHeight="1">
      <c r="A17" s="5">
        <v>15</v>
      </c>
      <c r="B17" s="81" t="s">
        <v>251</v>
      </c>
      <c r="C17" s="52" t="e">
        <f>#REF!</f>
        <v>#REF!</v>
      </c>
      <c r="D17" s="52" t="e">
        <f t="shared" si="0"/>
        <v>#REF!</v>
      </c>
      <c r="E17" s="18">
        <v>15</v>
      </c>
      <c r="F17" s="80" t="s">
        <v>279</v>
      </c>
      <c r="G17" s="52" t="e">
        <f>#REF!</f>
        <v>#REF!</v>
      </c>
      <c r="H17" s="52" t="e">
        <f t="shared" si="1"/>
        <v>#REF!</v>
      </c>
    </row>
    <row r="18" spans="1:8" ht="16.5" customHeight="1">
      <c r="A18" s="5">
        <v>16</v>
      </c>
      <c r="B18" s="81" t="s">
        <v>252</v>
      </c>
      <c r="C18" s="52" t="e">
        <f>#REF!</f>
        <v>#REF!</v>
      </c>
      <c r="D18" s="52" t="e">
        <f t="shared" si="0"/>
        <v>#REF!</v>
      </c>
      <c r="E18" s="18"/>
      <c r="F18" s="80" t="s">
        <v>297</v>
      </c>
      <c r="G18" s="52" t="e">
        <f>#REF!</f>
        <v>#REF!</v>
      </c>
      <c r="H18" s="52" t="e">
        <f t="shared" si="1"/>
        <v>#REF!</v>
      </c>
    </row>
    <row r="19" spans="1:8" ht="16.5" customHeight="1">
      <c r="A19" s="5">
        <v>17</v>
      </c>
      <c r="B19" s="81" t="s">
        <v>253</v>
      </c>
      <c r="C19" s="52" t="e">
        <f>#REF!</f>
        <v>#REF!</v>
      </c>
      <c r="D19" s="52" t="e">
        <f t="shared" si="0"/>
        <v>#REF!</v>
      </c>
      <c r="E19" s="108"/>
      <c r="F19" s="109"/>
      <c r="G19" s="109"/>
      <c r="H19" s="126"/>
    </row>
    <row r="20" spans="1:8" ht="16.5" customHeight="1">
      <c r="A20" s="5">
        <v>18</v>
      </c>
      <c r="B20" s="81" t="s">
        <v>254</v>
      </c>
      <c r="C20" s="52" t="e">
        <f>#REF!</f>
        <v>#REF!</v>
      </c>
      <c r="D20" s="52" t="e">
        <f t="shared" si="0"/>
        <v>#REF!</v>
      </c>
      <c r="E20" s="17"/>
      <c r="F20" s="69" t="s">
        <v>298</v>
      </c>
      <c r="G20" s="117"/>
      <c r="H20" s="52">
        <f t="shared" si="1"/>
        <v>0</v>
      </c>
    </row>
    <row r="21" spans="1:8" ht="16.5" customHeight="1">
      <c r="A21" s="5">
        <v>19</v>
      </c>
      <c r="B21" s="81" t="s">
        <v>255</v>
      </c>
      <c r="C21" s="52" t="e">
        <f>#REF!</f>
        <v>#REF!</v>
      </c>
      <c r="D21" s="52" t="e">
        <f t="shared" si="0"/>
        <v>#REF!</v>
      </c>
      <c r="E21" s="17">
        <v>1</v>
      </c>
      <c r="F21" s="69" t="s">
        <v>299</v>
      </c>
      <c r="G21" s="52" t="e">
        <f>#REF!</f>
        <v>#REF!</v>
      </c>
      <c r="H21" s="52" t="e">
        <f t="shared" si="1"/>
        <v>#REF!</v>
      </c>
    </row>
    <row r="22" spans="1:8" ht="16.5" customHeight="1">
      <c r="A22" s="5">
        <v>20</v>
      </c>
      <c r="B22" s="81" t="s">
        <v>240</v>
      </c>
      <c r="C22" s="52" t="e">
        <f>#REF!</f>
        <v>#REF!</v>
      </c>
      <c r="D22" s="52" t="e">
        <f t="shared" si="0"/>
        <v>#REF!</v>
      </c>
      <c r="E22" s="17">
        <v>2</v>
      </c>
      <c r="F22" s="69" t="s">
        <v>300</v>
      </c>
      <c r="G22" s="52" t="e">
        <f>#REF!</f>
        <v>#REF!</v>
      </c>
      <c r="H22" s="52" t="e">
        <f t="shared" si="1"/>
        <v>#REF!</v>
      </c>
    </row>
    <row r="23" spans="1:8" ht="16.5" customHeight="1">
      <c r="A23" s="5">
        <v>21</v>
      </c>
      <c r="B23" s="81" t="s">
        <v>368</v>
      </c>
      <c r="C23" s="52" t="e">
        <f>#REF!</f>
        <v>#REF!</v>
      </c>
      <c r="D23" s="52" t="e">
        <f t="shared" si="0"/>
        <v>#REF!</v>
      </c>
      <c r="E23" s="17">
        <v>3</v>
      </c>
      <c r="F23" s="69" t="s">
        <v>301</v>
      </c>
      <c r="G23" s="52" t="e">
        <f>#REF!</f>
        <v>#REF!</v>
      </c>
      <c r="H23" s="52" t="e">
        <f t="shared" si="1"/>
        <v>#REF!</v>
      </c>
    </row>
    <row r="24" spans="1:8" ht="16.5" customHeight="1">
      <c r="A24" s="5">
        <v>22</v>
      </c>
      <c r="B24" s="81" t="s">
        <v>243</v>
      </c>
      <c r="C24" s="52" t="e">
        <f>#REF!</f>
        <v>#REF!</v>
      </c>
      <c r="D24" s="52" t="e">
        <f t="shared" si="0"/>
        <v>#REF!</v>
      </c>
      <c r="E24" s="17"/>
      <c r="F24" s="69" t="s">
        <v>302</v>
      </c>
      <c r="G24" s="52" t="e">
        <f>#REF!</f>
        <v>#REF!</v>
      </c>
      <c r="H24" s="52" t="e">
        <f t="shared" si="1"/>
        <v>#REF!</v>
      </c>
    </row>
    <row r="25" spans="1:8" ht="16.5" customHeight="1">
      <c r="A25" s="5">
        <v>23</v>
      </c>
      <c r="B25" s="81" t="s">
        <v>244</v>
      </c>
      <c r="C25" s="52" t="e">
        <f>#REF!</f>
        <v>#REF!</v>
      </c>
      <c r="D25" s="52" t="e">
        <f t="shared" si="0"/>
        <v>#REF!</v>
      </c>
      <c r="E25" s="58"/>
      <c r="F25" s="110"/>
      <c r="G25" s="125"/>
      <c r="H25" s="59"/>
    </row>
    <row r="26" spans="1:8" ht="16.5" customHeight="1">
      <c r="A26" s="5">
        <v>24</v>
      </c>
      <c r="B26" s="81" t="s">
        <v>245</v>
      </c>
      <c r="C26" s="52" t="e">
        <f>#REF!</f>
        <v>#REF!</v>
      </c>
      <c r="D26" s="52" t="e">
        <f t="shared" si="0"/>
        <v>#REF!</v>
      </c>
      <c r="E26" s="111"/>
      <c r="F26" s="112"/>
      <c r="G26" s="123"/>
      <c r="H26" s="113"/>
    </row>
    <row r="27" spans="1:8" ht="16.5" customHeight="1">
      <c r="A27" s="5">
        <v>25</v>
      </c>
      <c r="B27" s="81" t="s">
        <v>252</v>
      </c>
      <c r="C27" s="52" t="e">
        <f>#REF!</f>
        <v>#REF!</v>
      </c>
      <c r="D27" s="52" t="e">
        <f t="shared" si="0"/>
        <v>#REF!</v>
      </c>
      <c r="E27" s="111"/>
      <c r="F27" s="112"/>
      <c r="G27" s="123"/>
      <c r="H27" s="113"/>
    </row>
    <row r="28" spans="1:8" ht="16.5" customHeight="1">
      <c r="A28" s="5">
        <v>26</v>
      </c>
      <c r="B28" s="81" t="s">
        <v>253</v>
      </c>
      <c r="C28" s="52" t="e">
        <f>#REF!</f>
        <v>#REF!</v>
      </c>
      <c r="D28" s="52" t="e">
        <f t="shared" si="0"/>
        <v>#REF!</v>
      </c>
      <c r="E28" s="111"/>
      <c r="F28" s="112"/>
      <c r="G28" s="123"/>
      <c r="H28" s="113"/>
    </row>
    <row r="29" spans="1:8" ht="16.5" customHeight="1">
      <c r="A29" s="5">
        <v>27</v>
      </c>
      <c r="B29" s="81" t="s">
        <v>254</v>
      </c>
      <c r="C29" s="52" t="e">
        <f>#REF!</f>
        <v>#REF!</v>
      </c>
      <c r="D29" s="52" t="e">
        <f t="shared" si="0"/>
        <v>#REF!</v>
      </c>
      <c r="E29" s="111"/>
      <c r="F29" s="112"/>
      <c r="G29" s="123"/>
      <c r="H29" s="113"/>
    </row>
    <row r="30" spans="1:8" ht="16.5" customHeight="1">
      <c r="A30" s="5">
        <v>28</v>
      </c>
      <c r="B30" s="81" t="s">
        <v>256</v>
      </c>
      <c r="C30" s="52" t="e">
        <f>#REF!</f>
        <v>#REF!</v>
      </c>
      <c r="D30" s="52" t="e">
        <f t="shared" si="0"/>
        <v>#REF!</v>
      </c>
      <c r="E30" s="111"/>
      <c r="F30" s="112"/>
      <c r="G30" s="123"/>
      <c r="H30" s="113"/>
    </row>
    <row r="31" spans="1:8" ht="16.5" customHeight="1">
      <c r="A31" s="5">
        <v>29</v>
      </c>
      <c r="B31" s="81" t="s">
        <v>257</v>
      </c>
      <c r="C31" s="52" t="e">
        <f>#REF!</f>
        <v>#REF!</v>
      </c>
      <c r="D31" s="52" t="e">
        <f t="shared" si="0"/>
        <v>#REF!</v>
      </c>
      <c r="E31" s="111"/>
      <c r="F31" s="112"/>
      <c r="G31" s="123"/>
      <c r="H31" s="113"/>
    </row>
    <row r="32" spans="1:8" ht="16.5" customHeight="1">
      <c r="A32" s="5">
        <v>30</v>
      </c>
      <c r="B32" s="81" t="s">
        <v>258</v>
      </c>
      <c r="C32" s="52" t="e">
        <f>#REF!</f>
        <v>#REF!</v>
      </c>
      <c r="D32" s="52" t="e">
        <f t="shared" si="0"/>
        <v>#REF!</v>
      </c>
      <c r="E32" s="111"/>
      <c r="F32" s="112"/>
      <c r="G32" s="123"/>
      <c r="H32" s="113"/>
    </row>
    <row r="33" spans="1:8" ht="16.5" customHeight="1">
      <c r="A33" s="5">
        <v>31</v>
      </c>
      <c r="B33" s="81" t="s">
        <v>259</v>
      </c>
      <c r="C33" s="52" t="e">
        <f>#REF!</f>
        <v>#REF!</v>
      </c>
      <c r="D33" s="52" t="e">
        <f t="shared" si="0"/>
        <v>#REF!</v>
      </c>
      <c r="E33" s="111"/>
      <c r="F33" s="112"/>
      <c r="G33" s="123"/>
      <c r="H33" s="113"/>
    </row>
    <row r="34" spans="1:8" ht="16.5" customHeight="1">
      <c r="A34" s="5">
        <v>32</v>
      </c>
      <c r="B34" s="81" t="s">
        <v>260</v>
      </c>
      <c r="C34" s="52" t="e">
        <f>#REF!</f>
        <v>#REF!</v>
      </c>
      <c r="D34" s="52" t="e">
        <f t="shared" si="0"/>
        <v>#REF!</v>
      </c>
      <c r="E34" s="111"/>
      <c r="F34" s="112"/>
      <c r="G34" s="123"/>
      <c r="H34" s="113"/>
    </row>
    <row r="35" spans="1:8" ht="16.5" customHeight="1">
      <c r="A35" s="5">
        <v>33</v>
      </c>
      <c r="B35" s="81" t="s">
        <v>261</v>
      </c>
      <c r="C35" s="52" t="e">
        <f>#REF!</f>
        <v>#REF!</v>
      </c>
      <c r="D35" s="52" t="e">
        <f t="shared" si="0"/>
        <v>#REF!</v>
      </c>
      <c r="E35" s="111"/>
      <c r="F35" s="112"/>
      <c r="G35" s="123"/>
      <c r="H35" s="113"/>
    </row>
    <row r="36" spans="1:8" ht="16.5" customHeight="1">
      <c r="A36" s="5">
        <v>34</v>
      </c>
      <c r="B36" s="81" t="s">
        <v>262</v>
      </c>
      <c r="C36" s="52" t="e">
        <f>#REF!</f>
        <v>#REF!</v>
      </c>
      <c r="D36" s="52" t="e">
        <f t="shared" si="0"/>
        <v>#REF!</v>
      </c>
      <c r="E36" s="111"/>
      <c r="F36" s="112"/>
      <c r="G36" s="123"/>
      <c r="H36" s="113"/>
    </row>
    <row r="37" spans="1:8" ht="16.5" customHeight="1">
      <c r="A37" s="5">
        <v>35</v>
      </c>
      <c r="B37" s="81" t="s">
        <v>263</v>
      </c>
      <c r="C37" s="52" t="e">
        <f>#REF!</f>
        <v>#REF!</v>
      </c>
      <c r="D37" s="52" t="e">
        <f t="shared" si="0"/>
        <v>#REF!</v>
      </c>
      <c r="E37" s="111"/>
      <c r="F37" s="112"/>
      <c r="G37" s="123"/>
      <c r="H37" s="113"/>
    </row>
    <row r="38" spans="1:8" ht="16.5" customHeight="1">
      <c r="A38" s="5">
        <v>36</v>
      </c>
      <c r="B38" s="81" t="s">
        <v>264</v>
      </c>
      <c r="C38" s="52" t="e">
        <f>#REF!</f>
        <v>#REF!</v>
      </c>
      <c r="D38" s="52" t="e">
        <f t="shared" si="0"/>
        <v>#REF!</v>
      </c>
      <c r="E38" s="111"/>
      <c r="F38" s="112"/>
      <c r="G38" s="123"/>
      <c r="H38" s="113"/>
    </row>
    <row r="39" spans="1:8" ht="16.5" customHeight="1">
      <c r="A39" s="5">
        <v>37</v>
      </c>
      <c r="B39" s="81" t="s">
        <v>252</v>
      </c>
      <c r="C39" s="52" t="e">
        <f>#REF!</f>
        <v>#REF!</v>
      </c>
      <c r="D39" s="52" t="e">
        <f t="shared" si="0"/>
        <v>#REF!</v>
      </c>
      <c r="E39" s="111"/>
      <c r="F39" s="112"/>
      <c r="G39" s="123"/>
      <c r="H39" s="113"/>
    </row>
    <row r="40" spans="1:8" ht="16.5" customHeight="1">
      <c r="A40" s="5">
        <v>38</v>
      </c>
      <c r="B40" s="81" t="s">
        <v>265</v>
      </c>
      <c r="C40" s="52" t="e">
        <f>#REF!</f>
        <v>#REF!</v>
      </c>
      <c r="D40" s="52" t="e">
        <f t="shared" si="0"/>
        <v>#REF!</v>
      </c>
      <c r="E40" s="111"/>
      <c r="F40" s="112"/>
      <c r="G40" s="123"/>
      <c r="H40" s="113"/>
    </row>
    <row r="41" spans="1:8" ht="16.5" customHeight="1">
      <c r="A41" s="5">
        <v>39</v>
      </c>
      <c r="B41" s="81" t="s">
        <v>266</v>
      </c>
      <c r="C41" s="52" t="e">
        <f>#REF!</f>
        <v>#REF!</v>
      </c>
      <c r="D41" s="52" t="e">
        <f t="shared" si="0"/>
        <v>#REF!</v>
      </c>
      <c r="E41" s="111"/>
      <c r="F41" s="112"/>
      <c r="G41" s="123"/>
      <c r="H41" s="113"/>
    </row>
    <row r="42" spans="1:8" ht="16.5" customHeight="1">
      <c r="A42" s="5">
        <v>40</v>
      </c>
      <c r="B42" s="81" t="s">
        <v>267</v>
      </c>
      <c r="C42" s="52" t="e">
        <f>#REF!</f>
        <v>#REF!</v>
      </c>
      <c r="D42" s="52" t="e">
        <f t="shared" si="0"/>
        <v>#REF!</v>
      </c>
      <c r="E42" s="111"/>
      <c r="F42" s="112"/>
      <c r="G42" s="123"/>
      <c r="H42" s="113"/>
    </row>
    <row r="43" spans="1:8" ht="16.5" customHeight="1">
      <c r="A43" s="5">
        <v>41</v>
      </c>
      <c r="B43" s="81" t="s">
        <v>268</v>
      </c>
      <c r="C43" s="52" t="e">
        <f>#REF!</f>
        <v>#REF!</v>
      </c>
      <c r="D43" s="52" t="e">
        <f t="shared" si="0"/>
        <v>#REF!</v>
      </c>
      <c r="E43" s="111"/>
      <c r="F43" s="112"/>
      <c r="G43" s="123"/>
      <c r="H43" s="113"/>
    </row>
    <row r="44" spans="1:8" ht="16.5" customHeight="1">
      <c r="A44" s="5">
        <v>42</v>
      </c>
      <c r="B44" s="81" t="s">
        <v>269</v>
      </c>
      <c r="C44" s="52" t="e">
        <f>#REF!</f>
        <v>#REF!</v>
      </c>
      <c r="D44" s="52" t="e">
        <f t="shared" si="0"/>
        <v>#REF!</v>
      </c>
      <c r="E44" s="111"/>
      <c r="F44" s="112"/>
      <c r="G44" s="123"/>
      <c r="H44" s="113"/>
    </row>
    <row r="45" spans="1:8" ht="16.5" customHeight="1">
      <c r="A45" s="5">
        <v>43</v>
      </c>
      <c r="B45" s="81" t="s">
        <v>252</v>
      </c>
      <c r="C45" s="52" t="e">
        <f>#REF!</f>
        <v>#REF!</v>
      </c>
      <c r="D45" s="52" t="e">
        <f t="shared" si="0"/>
        <v>#REF!</v>
      </c>
      <c r="E45" s="111"/>
      <c r="F45" s="112"/>
      <c r="G45" s="123"/>
      <c r="H45" s="113"/>
    </row>
    <row r="46" spans="1:8" ht="16.5" customHeight="1">
      <c r="A46" s="5">
        <v>44</v>
      </c>
      <c r="B46" s="81" t="s">
        <v>260</v>
      </c>
      <c r="C46" s="52" t="e">
        <f>#REF!</f>
        <v>#REF!</v>
      </c>
      <c r="D46" s="52" t="e">
        <f t="shared" si="0"/>
        <v>#REF!</v>
      </c>
      <c r="E46" s="111"/>
      <c r="F46" s="112"/>
      <c r="G46" s="123"/>
      <c r="H46" s="113"/>
    </row>
    <row r="47" spans="1:8" ht="16.5" customHeight="1">
      <c r="A47" s="5">
        <v>45</v>
      </c>
      <c r="B47" s="81" t="s">
        <v>270</v>
      </c>
      <c r="C47" s="52" t="e">
        <f>#REF!</f>
        <v>#REF!</v>
      </c>
      <c r="D47" s="52" t="e">
        <f t="shared" si="0"/>
        <v>#REF!</v>
      </c>
      <c r="E47" s="111"/>
      <c r="F47" s="112"/>
      <c r="G47" s="123"/>
      <c r="H47" s="113"/>
    </row>
    <row r="48" spans="1:8" ht="16.5" customHeight="1">
      <c r="A48" s="5">
        <v>46</v>
      </c>
      <c r="B48" s="81" t="s">
        <v>271</v>
      </c>
      <c r="C48" s="52" t="e">
        <f>#REF!</f>
        <v>#REF!</v>
      </c>
      <c r="D48" s="52" t="e">
        <f t="shared" si="0"/>
        <v>#REF!</v>
      </c>
      <c r="E48" s="111"/>
      <c r="F48" s="112"/>
      <c r="G48" s="123"/>
      <c r="H48" s="113"/>
    </row>
    <row r="49" spans="1:8" ht="16.5" customHeight="1">
      <c r="A49" s="5">
        <v>47</v>
      </c>
      <c r="B49" s="81" t="s">
        <v>272</v>
      </c>
      <c r="C49" s="52" t="e">
        <f>#REF!</f>
        <v>#REF!</v>
      </c>
      <c r="D49" s="52" t="e">
        <f t="shared" si="0"/>
        <v>#REF!</v>
      </c>
      <c r="E49" s="111"/>
      <c r="F49" s="112"/>
      <c r="G49" s="123"/>
      <c r="H49" s="113"/>
    </row>
    <row r="50" spans="1:8" ht="16.5" customHeight="1">
      <c r="A50" s="5">
        <v>48</v>
      </c>
      <c r="B50" s="81" t="s">
        <v>273</v>
      </c>
      <c r="C50" s="52" t="e">
        <f>#REF!</f>
        <v>#REF!</v>
      </c>
      <c r="D50" s="52" t="e">
        <f t="shared" si="0"/>
        <v>#REF!</v>
      </c>
      <c r="E50" s="111"/>
      <c r="F50" s="112"/>
      <c r="G50" s="123"/>
      <c r="H50" s="113"/>
    </row>
    <row r="51" spans="1:8" ht="16.5" customHeight="1">
      <c r="A51" s="5">
        <v>49</v>
      </c>
      <c r="B51" s="81" t="s">
        <v>274</v>
      </c>
      <c r="C51" s="52" t="e">
        <f>#REF!</f>
        <v>#REF!</v>
      </c>
      <c r="D51" s="52" t="e">
        <f t="shared" si="0"/>
        <v>#REF!</v>
      </c>
      <c r="E51" s="111"/>
      <c r="F51" s="112"/>
      <c r="G51" s="123"/>
      <c r="H51" s="113"/>
    </row>
    <row r="52" spans="1:8" ht="16.5" customHeight="1">
      <c r="A52" s="5">
        <v>50</v>
      </c>
      <c r="B52" s="81" t="s">
        <v>275</v>
      </c>
      <c r="C52" s="52" t="e">
        <f>#REF!</f>
        <v>#REF!</v>
      </c>
      <c r="D52" s="52" t="e">
        <f t="shared" si="0"/>
        <v>#REF!</v>
      </c>
      <c r="E52" s="111"/>
      <c r="F52" s="112"/>
      <c r="G52" s="123"/>
      <c r="H52" s="113"/>
    </row>
    <row r="53" spans="1:8" ht="16.5" customHeight="1">
      <c r="A53" s="5">
        <v>51</v>
      </c>
      <c r="B53" s="81" t="s">
        <v>276</v>
      </c>
      <c r="C53" s="52" t="e">
        <f>#REF!</f>
        <v>#REF!</v>
      </c>
      <c r="D53" s="52" t="e">
        <f t="shared" si="0"/>
        <v>#REF!</v>
      </c>
      <c r="E53" s="111"/>
      <c r="F53" s="112"/>
      <c r="G53" s="123"/>
      <c r="H53" s="113"/>
    </row>
    <row r="54" spans="1:8" ht="16.5" customHeight="1">
      <c r="A54" s="5">
        <v>52</v>
      </c>
      <c r="B54" s="81" t="s">
        <v>277</v>
      </c>
      <c r="C54" s="52" t="e">
        <f>#REF!</f>
        <v>#REF!</v>
      </c>
      <c r="D54" s="52" t="e">
        <f t="shared" si="0"/>
        <v>#REF!</v>
      </c>
      <c r="E54" s="111"/>
      <c r="F54" s="112"/>
      <c r="G54" s="123"/>
      <c r="H54" s="113"/>
    </row>
    <row r="55" spans="1:8" ht="16.5" customHeight="1">
      <c r="A55" s="5">
        <v>53</v>
      </c>
      <c r="B55" s="81" t="s">
        <v>278</v>
      </c>
      <c r="C55" s="52" t="e">
        <f>#REF!</f>
        <v>#REF!</v>
      </c>
      <c r="D55" s="52" t="e">
        <f t="shared" si="0"/>
        <v>#REF!</v>
      </c>
      <c r="E55" s="111"/>
      <c r="F55" s="112"/>
      <c r="G55" s="123"/>
      <c r="H55" s="113"/>
    </row>
    <row r="56" spans="1:8" ht="16.5" customHeight="1">
      <c r="A56" s="5">
        <v>54</v>
      </c>
      <c r="B56" s="81" t="s">
        <v>279</v>
      </c>
      <c r="C56" s="52" t="e">
        <f>#REF!</f>
        <v>#REF!</v>
      </c>
      <c r="D56" s="52" t="e">
        <f t="shared" si="0"/>
        <v>#REF!</v>
      </c>
      <c r="E56" s="111"/>
      <c r="F56" s="112"/>
      <c r="G56" s="123"/>
      <c r="H56" s="113"/>
    </row>
    <row r="57" spans="1:8" ht="16.5" customHeight="1">
      <c r="A57" s="5">
        <v>55</v>
      </c>
      <c r="B57" s="81" t="s">
        <v>280</v>
      </c>
      <c r="C57" s="52" t="e">
        <f>#REF!</f>
        <v>#REF!</v>
      </c>
      <c r="D57" s="52" t="e">
        <f t="shared" si="0"/>
        <v>#REF!</v>
      </c>
      <c r="E57" s="111"/>
      <c r="F57" s="112"/>
      <c r="G57" s="123"/>
      <c r="H57" s="113"/>
    </row>
    <row r="58" spans="1:8" ht="16.5" customHeight="1">
      <c r="A58" s="5">
        <v>56</v>
      </c>
      <c r="B58" s="81" t="s">
        <v>281</v>
      </c>
      <c r="C58" s="52" t="e">
        <f>#REF!</f>
        <v>#REF!</v>
      </c>
      <c r="D58" s="52" t="e">
        <f t="shared" si="0"/>
        <v>#REF!</v>
      </c>
      <c r="E58" s="60"/>
      <c r="F58" s="114"/>
      <c r="G58" s="124"/>
      <c r="H58" s="61"/>
    </row>
    <row r="59" spans="1:8" ht="16.5" customHeight="1">
      <c r="A59" s="911" t="s">
        <v>282</v>
      </c>
      <c r="B59" s="912"/>
      <c r="C59" s="52" t="e">
        <f>#REF!</f>
        <v>#REF!</v>
      </c>
      <c r="D59" s="52" t="e">
        <f t="shared" si="0"/>
        <v>#REF!</v>
      </c>
      <c r="E59" s="913" t="s">
        <v>572</v>
      </c>
      <c r="F59" s="914"/>
      <c r="G59" s="53" t="e">
        <f>G18+G24</f>
        <v>#REF!</v>
      </c>
      <c r="H59" s="52" t="e">
        <f>G59/1000</f>
        <v>#REF!</v>
      </c>
    </row>
    <row r="60" spans="1:8" ht="16.5" customHeight="1"/>
    <row r="61" spans="1:8" ht="16.5" customHeight="1"/>
    <row r="62" spans="1:8" ht="16.5" customHeight="1"/>
    <row r="63" spans="1:8" ht="16.5" customHeight="1"/>
    <row r="64" spans="1:8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spans="1:4" ht="16.5" customHeight="1"/>
    <row r="82" spans="1:4" hidden="1">
      <c r="A82" s="17"/>
      <c r="B82" s="69" t="s">
        <v>303</v>
      </c>
      <c r="C82" s="52" t="e">
        <f>#REF!</f>
        <v>#REF!</v>
      </c>
      <c r="D82" s="122"/>
    </row>
  </sheetData>
  <mergeCells count="2">
    <mergeCell ref="A59:B59"/>
    <mergeCell ref="E59:F59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D111"/>
  <sheetViews>
    <sheetView zoomScale="75" zoomScaleNormal="75" workbookViewId="0">
      <selection activeCell="D30" sqref="D30"/>
    </sheetView>
  </sheetViews>
  <sheetFormatPr defaultColWidth="9" defaultRowHeight="13.2"/>
  <cols>
    <col min="1" max="1" width="3.44140625" style="544" bestFit="1" customWidth="1"/>
    <col min="2" max="2" width="30.33203125" style="544" bestFit="1" customWidth="1"/>
    <col min="3" max="3" width="3.33203125" style="544" customWidth="1"/>
    <col min="4" max="4" width="57.33203125" style="544" bestFit="1" customWidth="1"/>
    <col min="5" max="16384" width="9" style="544"/>
  </cols>
  <sheetData>
    <row r="1" spans="1:4">
      <c r="A1" s="544" t="s">
        <v>956</v>
      </c>
    </row>
    <row r="3" spans="1:4">
      <c r="A3" s="545" t="s">
        <v>957</v>
      </c>
    </row>
    <row r="5" spans="1:4">
      <c r="A5" s="546" t="s">
        <v>958</v>
      </c>
      <c r="B5" s="767" t="s">
        <v>959</v>
      </c>
      <c r="C5" s="768"/>
      <c r="D5" s="546" t="s">
        <v>960</v>
      </c>
    </row>
    <row r="6" spans="1:4" s="548" customFormat="1">
      <c r="A6" s="547">
        <v>1</v>
      </c>
      <c r="B6" s="765" t="s">
        <v>961</v>
      </c>
      <c r="C6" s="766"/>
      <c r="D6" s="547" t="s">
        <v>962</v>
      </c>
    </row>
    <row r="7" spans="1:4" s="548" customFormat="1">
      <c r="A7" s="547">
        <v>2</v>
      </c>
      <c r="B7" s="765" t="s">
        <v>963</v>
      </c>
      <c r="C7" s="766"/>
      <c r="D7" s="547" t="s">
        <v>964</v>
      </c>
    </row>
    <row r="8" spans="1:4" s="548" customFormat="1">
      <c r="A8" s="547">
        <v>3</v>
      </c>
      <c r="B8" s="765" t="s">
        <v>965</v>
      </c>
      <c r="C8" s="766"/>
      <c r="D8" s="547" t="s">
        <v>966</v>
      </c>
    </row>
    <row r="9" spans="1:4" s="548" customFormat="1">
      <c r="A9" s="547">
        <v>4</v>
      </c>
      <c r="B9" s="765" t="s">
        <v>967</v>
      </c>
      <c r="C9" s="766"/>
      <c r="D9" s="547" t="s">
        <v>968</v>
      </c>
    </row>
    <row r="10" spans="1:4" s="548" customFormat="1">
      <c r="A10" s="547">
        <v>5</v>
      </c>
      <c r="B10" s="765" t="s">
        <v>969</v>
      </c>
      <c r="C10" s="766"/>
      <c r="D10" s="547" t="s">
        <v>970</v>
      </c>
    </row>
    <row r="11" spans="1:4" s="548" customFormat="1">
      <c r="A11" s="549">
        <v>6</v>
      </c>
      <c r="B11" s="769" t="s">
        <v>971</v>
      </c>
      <c r="C11" s="770"/>
      <c r="D11" s="549" t="s">
        <v>972</v>
      </c>
    </row>
    <row r="12" spans="1:4" s="548" customFormat="1">
      <c r="A12" s="547">
        <v>7</v>
      </c>
      <c r="B12" s="765" t="s">
        <v>973</v>
      </c>
      <c r="C12" s="766"/>
      <c r="D12" s="547" t="s">
        <v>974</v>
      </c>
    </row>
    <row r="13" spans="1:4" s="548" customFormat="1">
      <c r="A13" s="547">
        <v>8</v>
      </c>
      <c r="B13" s="765" t="s">
        <v>975</v>
      </c>
      <c r="C13" s="766"/>
      <c r="D13" s="547" t="s">
        <v>976</v>
      </c>
    </row>
    <row r="14" spans="1:4" s="548" customFormat="1">
      <c r="A14" s="547">
        <v>9</v>
      </c>
      <c r="B14" s="765" t="s">
        <v>977</v>
      </c>
      <c r="C14" s="766"/>
      <c r="D14" s="547" t="s">
        <v>978</v>
      </c>
    </row>
    <row r="15" spans="1:4" s="548" customFormat="1">
      <c r="A15" s="547">
        <v>10</v>
      </c>
      <c r="B15" s="765" t="s">
        <v>979</v>
      </c>
      <c r="C15" s="766"/>
      <c r="D15" s="547" t="s">
        <v>980</v>
      </c>
    </row>
    <row r="16" spans="1:4" s="548" customFormat="1" ht="26.4">
      <c r="A16" s="547">
        <v>11</v>
      </c>
      <c r="B16" s="765" t="s">
        <v>981</v>
      </c>
      <c r="C16" s="766"/>
      <c r="D16" s="550" t="s">
        <v>982</v>
      </c>
    </row>
    <row r="17" spans="1:4" s="548" customFormat="1">
      <c r="A17" s="549">
        <v>12</v>
      </c>
      <c r="B17" s="769" t="s">
        <v>983</v>
      </c>
      <c r="C17" s="770"/>
      <c r="D17" s="549" t="s">
        <v>984</v>
      </c>
    </row>
    <row r="18" spans="1:4" s="548" customFormat="1">
      <c r="A18" s="547">
        <v>13</v>
      </c>
      <c r="B18" s="765" t="s">
        <v>985</v>
      </c>
      <c r="C18" s="766"/>
      <c r="D18" s="547" t="s">
        <v>986</v>
      </c>
    </row>
    <row r="19" spans="1:4" s="548" customFormat="1">
      <c r="A19" s="547">
        <v>14</v>
      </c>
      <c r="B19" s="765" t="s">
        <v>987</v>
      </c>
      <c r="C19" s="766"/>
      <c r="D19" s="547" t="s">
        <v>988</v>
      </c>
    </row>
    <row r="20" spans="1:4" s="548" customFormat="1">
      <c r="A20" s="547">
        <v>15</v>
      </c>
      <c r="B20" s="765" t="s">
        <v>989</v>
      </c>
      <c r="C20" s="766"/>
      <c r="D20" s="547" t="s">
        <v>989</v>
      </c>
    </row>
    <row r="21" spans="1:4" s="548" customFormat="1">
      <c r="A21" s="547">
        <v>16</v>
      </c>
      <c r="B21" s="765" t="s">
        <v>990</v>
      </c>
      <c r="C21" s="766"/>
      <c r="D21" s="547" t="s">
        <v>991</v>
      </c>
    </row>
    <row r="22" spans="1:4" s="548" customFormat="1">
      <c r="A22" s="549">
        <v>17</v>
      </c>
      <c r="B22" s="769" t="s">
        <v>992</v>
      </c>
      <c r="C22" s="770"/>
      <c r="D22" s="549" t="s">
        <v>993</v>
      </c>
    </row>
    <row r="23" spans="1:4" s="548" customFormat="1">
      <c r="A23" s="549">
        <v>18</v>
      </c>
      <c r="B23" s="769" t="s">
        <v>994</v>
      </c>
      <c r="C23" s="770"/>
      <c r="D23" s="549" t="s">
        <v>995</v>
      </c>
    </row>
    <row r="24" spans="1:4" s="548" customFormat="1">
      <c r="A24" s="549">
        <v>19</v>
      </c>
      <c r="B24" s="769" t="s">
        <v>996</v>
      </c>
      <c r="C24" s="770"/>
      <c r="D24" s="549" t="s">
        <v>997</v>
      </c>
    </row>
    <row r="25" spans="1:4" s="548" customFormat="1">
      <c r="A25" s="549">
        <v>20</v>
      </c>
      <c r="B25" s="769" t="s">
        <v>998</v>
      </c>
      <c r="C25" s="770"/>
      <c r="D25" s="549" t="s">
        <v>999</v>
      </c>
    </row>
    <row r="26" spans="1:4" s="548" customFormat="1">
      <c r="A26" s="549">
        <v>21</v>
      </c>
      <c r="B26" s="769" t="s">
        <v>1000</v>
      </c>
      <c r="C26" s="770"/>
      <c r="D26" s="549" t="s">
        <v>1001</v>
      </c>
    </row>
    <row r="27" spans="1:4" s="548" customFormat="1">
      <c r="A27" s="549">
        <v>22</v>
      </c>
      <c r="B27" s="769" t="s">
        <v>1002</v>
      </c>
      <c r="C27" s="770"/>
      <c r="D27" s="549" t="s">
        <v>1003</v>
      </c>
    </row>
    <row r="28" spans="1:4" s="548" customFormat="1">
      <c r="A28" s="549">
        <v>23</v>
      </c>
      <c r="B28" s="769" t="s">
        <v>1004</v>
      </c>
      <c r="C28" s="770"/>
      <c r="D28" s="549" t="s">
        <v>1005</v>
      </c>
    </row>
    <row r="29" spans="1:4" s="548" customFormat="1">
      <c r="A29" s="549">
        <v>24</v>
      </c>
      <c r="B29" s="769" t="s">
        <v>1006</v>
      </c>
      <c r="C29" s="770"/>
      <c r="D29" s="549" t="s">
        <v>1007</v>
      </c>
    </row>
    <row r="30" spans="1:4" s="548" customFormat="1">
      <c r="A30" s="549">
        <v>25</v>
      </c>
      <c r="B30" s="769" t="s">
        <v>1008</v>
      </c>
      <c r="C30" s="770"/>
      <c r="D30" s="549" t="s">
        <v>1009</v>
      </c>
    </row>
    <row r="31" spans="1:4" s="548" customFormat="1">
      <c r="A31" s="549">
        <v>26</v>
      </c>
      <c r="B31" s="769" t="s">
        <v>1010</v>
      </c>
      <c r="C31" s="770"/>
      <c r="D31" s="549" t="s">
        <v>1011</v>
      </c>
    </row>
    <row r="32" spans="1:4" s="548" customFormat="1">
      <c r="A32" s="549">
        <v>27</v>
      </c>
      <c r="B32" s="769" t="s">
        <v>1012</v>
      </c>
      <c r="C32" s="770"/>
      <c r="D32" s="549" t="s">
        <v>1013</v>
      </c>
    </row>
    <row r="33" spans="1:4" s="548" customFormat="1">
      <c r="A33" s="549">
        <v>28</v>
      </c>
      <c r="B33" s="769" t="s">
        <v>1014</v>
      </c>
      <c r="C33" s="770"/>
      <c r="D33" s="549" t="s">
        <v>1015</v>
      </c>
    </row>
    <row r="34" spans="1:4" s="548" customFormat="1">
      <c r="A34" s="549">
        <v>29</v>
      </c>
      <c r="B34" s="769" t="s">
        <v>1016</v>
      </c>
      <c r="C34" s="770"/>
      <c r="D34" s="549" t="s">
        <v>1017</v>
      </c>
    </row>
    <row r="35" spans="1:4" s="548" customFormat="1">
      <c r="A35" s="549">
        <v>30</v>
      </c>
      <c r="B35" s="769" t="s">
        <v>1018</v>
      </c>
      <c r="C35" s="770"/>
      <c r="D35" s="549" t="s">
        <v>1019</v>
      </c>
    </row>
    <row r="36" spans="1:4" s="548" customFormat="1">
      <c r="A36" s="549">
        <v>31</v>
      </c>
      <c r="B36" s="769" t="s">
        <v>1020</v>
      </c>
      <c r="C36" s="770"/>
      <c r="D36" s="549" t="s">
        <v>1021</v>
      </c>
    </row>
    <row r="37" spans="1:4" s="548" customFormat="1">
      <c r="A37" s="549">
        <v>32</v>
      </c>
      <c r="B37" s="769" t="s">
        <v>1022</v>
      </c>
      <c r="C37" s="770"/>
      <c r="D37" s="549" t="s">
        <v>1023</v>
      </c>
    </row>
    <row r="38" spans="1:4" s="548" customFormat="1">
      <c r="A38" s="549">
        <v>33</v>
      </c>
      <c r="B38" s="769" t="s">
        <v>1024</v>
      </c>
      <c r="C38" s="770"/>
      <c r="D38" s="549" t="s">
        <v>1025</v>
      </c>
    </row>
    <row r="39" spans="1:4" s="548" customFormat="1">
      <c r="A39" s="549">
        <v>34</v>
      </c>
      <c r="B39" s="769" t="s">
        <v>1026</v>
      </c>
      <c r="C39" s="770"/>
      <c r="D39" s="549" t="s">
        <v>1026</v>
      </c>
    </row>
    <row r="40" spans="1:4" s="548" customFormat="1">
      <c r="A40" s="549">
        <v>35</v>
      </c>
      <c r="B40" s="769" t="s">
        <v>1027</v>
      </c>
      <c r="C40" s="770"/>
      <c r="D40" s="549" t="s">
        <v>1027</v>
      </c>
    </row>
    <row r="41" spans="1:4" s="548" customFormat="1">
      <c r="A41" s="547">
        <v>36</v>
      </c>
      <c r="B41" s="765" t="s">
        <v>1028</v>
      </c>
      <c r="C41" s="766"/>
      <c r="D41" s="547" t="s">
        <v>1029</v>
      </c>
    </row>
    <row r="42" spans="1:4" s="548" customFormat="1">
      <c r="A42" s="547">
        <v>37</v>
      </c>
      <c r="B42" s="765" t="s">
        <v>1030</v>
      </c>
      <c r="C42" s="766"/>
      <c r="D42" s="547" t="s">
        <v>1031</v>
      </c>
    </row>
    <row r="43" spans="1:4" s="548" customFormat="1">
      <c r="A43" s="549">
        <v>38</v>
      </c>
      <c r="B43" s="769" t="s">
        <v>1032</v>
      </c>
      <c r="C43" s="770"/>
      <c r="D43" s="549" t="s">
        <v>1033</v>
      </c>
    </row>
    <row r="44" spans="1:4" s="548" customFormat="1">
      <c r="A44" s="547">
        <v>39</v>
      </c>
      <c r="B44" s="765" t="s">
        <v>1034</v>
      </c>
      <c r="C44" s="766"/>
      <c r="D44" s="547" t="s">
        <v>1035</v>
      </c>
    </row>
    <row r="45" spans="1:4" s="548" customFormat="1" ht="26.4">
      <c r="A45" s="549">
        <v>40</v>
      </c>
      <c r="B45" s="769" t="s">
        <v>1036</v>
      </c>
      <c r="C45" s="770"/>
      <c r="D45" s="551" t="s">
        <v>1037</v>
      </c>
    </row>
    <row r="46" spans="1:4" s="548" customFormat="1">
      <c r="A46" s="549">
        <v>41</v>
      </c>
      <c r="B46" s="769" t="s">
        <v>1038</v>
      </c>
      <c r="C46" s="770"/>
      <c r="D46" s="549" t="s">
        <v>1039</v>
      </c>
    </row>
    <row r="47" spans="1:4" s="548" customFormat="1">
      <c r="A47" s="549">
        <v>42</v>
      </c>
      <c r="B47" s="769" t="s">
        <v>1040</v>
      </c>
      <c r="C47" s="770"/>
      <c r="D47" s="549" t="s">
        <v>1041</v>
      </c>
    </row>
    <row r="48" spans="1:4" s="548" customFormat="1">
      <c r="A48" s="549">
        <v>43</v>
      </c>
      <c r="B48" s="769" t="s">
        <v>1042</v>
      </c>
      <c r="C48" s="770"/>
      <c r="D48" s="549" t="s">
        <v>1043</v>
      </c>
    </row>
    <row r="49" spans="1:4" s="548" customFormat="1">
      <c r="A49" s="549">
        <v>44</v>
      </c>
      <c r="B49" s="769" t="s">
        <v>1044</v>
      </c>
      <c r="C49" s="770"/>
      <c r="D49" s="549" t="s">
        <v>1045</v>
      </c>
    </row>
    <row r="50" spans="1:4" s="548" customFormat="1">
      <c r="A50" s="547">
        <v>45</v>
      </c>
      <c r="B50" s="765" t="s">
        <v>1046</v>
      </c>
      <c r="C50" s="766"/>
      <c r="D50" s="547" t="s">
        <v>1047</v>
      </c>
    </row>
    <row r="51" spans="1:4" s="548" customFormat="1">
      <c r="A51" s="547">
        <v>46</v>
      </c>
      <c r="B51" s="765" t="s">
        <v>1048</v>
      </c>
      <c r="C51" s="766"/>
      <c r="D51" s="547" t="s">
        <v>1049</v>
      </c>
    </row>
    <row r="52" spans="1:4" s="548" customFormat="1">
      <c r="A52" s="547">
        <v>47</v>
      </c>
      <c r="B52" s="765" t="s">
        <v>1050</v>
      </c>
      <c r="C52" s="766"/>
      <c r="D52" s="547" t="s">
        <v>1051</v>
      </c>
    </row>
    <row r="53" spans="1:4" s="548" customFormat="1">
      <c r="A53" s="549">
        <v>48</v>
      </c>
      <c r="B53" s="769" t="s">
        <v>1052</v>
      </c>
      <c r="C53" s="770"/>
      <c r="D53" s="549" t="s">
        <v>1053</v>
      </c>
    </row>
    <row r="54" spans="1:4" s="548" customFormat="1">
      <c r="A54" s="549">
        <v>49</v>
      </c>
      <c r="B54" s="769" t="s">
        <v>1054</v>
      </c>
      <c r="C54" s="770"/>
      <c r="D54" s="549" t="s">
        <v>1055</v>
      </c>
    </row>
    <row r="55" spans="1:4" s="548" customFormat="1">
      <c r="A55" s="549">
        <v>50</v>
      </c>
      <c r="B55" s="769" t="s">
        <v>1056</v>
      </c>
      <c r="C55" s="770"/>
      <c r="D55" s="549" t="s">
        <v>1057</v>
      </c>
    </row>
    <row r="56" spans="1:4" s="548" customFormat="1">
      <c r="A56" s="547">
        <v>51</v>
      </c>
      <c r="B56" s="765" t="s">
        <v>1058</v>
      </c>
      <c r="C56" s="766"/>
      <c r="D56" s="547" t="s">
        <v>1059</v>
      </c>
    </row>
    <row r="57" spans="1:4" s="548" customFormat="1">
      <c r="A57" s="547">
        <v>52</v>
      </c>
      <c r="B57" s="765" t="s">
        <v>1060</v>
      </c>
      <c r="C57" s="766"/>
      <c r="D57" s="547" t="s">
        <v>1061</v>
      </c>
    </row>
    <row r="58" spans="1:4" s="548" customFormat="1">
      <c r="A58" s="547">
        <v>53</v>
      </c>
      <c r="B58" s="765" t="s">
        <v>1062</v>
      </c>
      <c r="C58" s="766"/>
      <c r="D58" s="547" t="s">
        <v>1063</v>
      </c>
    </row>
    <row r="59" spans="1:4" s="548" customFormat="1">
      <c r="A59" s="547">
        <v>54</v>
      </c>
      <c r="B59" s="765" t="s">
        <v>1064</v>
      </c>
      <c r="C59" s="766"/>
      <c r="D59" s="547" t="s">
        <v>1065</v>
      </c>
    </row>
    <row r="60" spans="1:4" s="548" customFormat="1">
      <c r="A60" s="549">
        <v>55</v>
      </c>
      <c r="B60" s="769" t="s">
        <v>1066</v>
      </c>
      <c r="C60" s="770"/>
      <c r="D60" s="549" t="s">
        <v>1067</v>
      </c>
    </row>
    <row r="61" spans="1:4" s="548" customFormat="1">
      <c r="A61" s="549">
        <v>56</v>
      </c>
      <c r="B61" s="769" t="s">
        <v>1068</v>
      </c>
      <c r="C61" s="770"/>
      <c r="D61" s="549" t="s">
        <v>1069</v>
      </c>
    </row>
    <row r="62" spans="1:4" s="548" customFormat="1">
      <c r="A62" s="549">
        <v>57</v>
      </c>
      <c r="B62" s="769" t="s">
        <v>1070</v>
      </c>
      <c r="C62" s="770"/>
      <c r="D62" s="549" t="s">
        <v>1071</v>
      </c>
    </row>
    <row r="63" spans="1:4" s="548" customFormat="1">
      <c r="A63" s="549">
        <v>58</v>
      </c>
      <c r="B63" s="769" t="s">
        <v>1072</v>
      </c>
      <c r="C63" s="770"/>
      <c r="D63" s="549" t="s">
        <v>1073</v>
      </c>
    </row>
    <row r="64" spans="1:4" s="548" customFormat="1">
      <c r="A64" s="549">
        <v>59</v>
      </c>
      <c r="B64" s="769" t="s">
        <v>1074</v>
      </c>
      <c r="C64" s="770"/>
      <c r="D64" s="549" t="s">
        <v>1075</v>
      </c>
    </row>
    <row r="65" spans="1:4" s="548" customFormat="1">
      <c r="A65" s="549">
        <v>60</v>
      </c>
      <c r="B65" s="769" t="s">
        <v>1076</v>
      </c>
      <c r="C65" s="770"/>
      <c r="D65" s="549" t="s">
        <v>1077</v>
      </c>
    </row>
    <row r="66" spans="1:4" s="548" customFormat="1">
      <c r="A66" s="549">
        <v>61</v>
      </c>
      <c r="B66" s="769" t="s">
        <v>1078</v>
      </c>
      <c r="C66" s="770"/>
      <c r="D66" s="549" t="s">
        <v>1079</v>
      </c>
    </row>
    <row r="67" spans="1:4" s="548" customFormat="1">
      <c r="A67" s="549">
        <v>62</v>
      </c>
      <c r="B67" s="769" t="s">
        <v>1080</v>
      </c>
      <c r="C67" s="770"/>
      <c r="D67" s="549" t="s">
        <v>1081</v>
      </c>
    </row>
    <row r="68" spans="1:4" s="548" customFormat="1">
      <c r="A68" s="549">
        <v>63</v>
      </c>
      <c r="B68" s="769" t="s">
        <v>1082</v>
      </c>
      <c r="C68" s="770"/>
      <c r="D68" s="549" t="s">
        <v>1083</v>
      </c>
    </row>
    <row r="69" spans="1:4" s="548" customFormat="1">
      <c r="A69" s="549">
        <v>64</v>
      </c>
      <c r="B69" s="769" t="s">
        <v>1084</v>
      </c>
      <c r="C69" s="770"/>
      <c r="D69" s="549" t="s">
        <v>1085</v>
      </c>
    </row>
    <row r="71" spans="1:4">
      <c r="A71" s="544" t="s">
        <v>1086</v>
      </c>
    </row>
    <row r="72" spans="1:4">
      <c r="A72" s="767" t="s">
        <v>1087</v>
      </c>
      <c r="B72" s="768"/>
      <c r="C72" s="767" t="s">
        <v>1088</v>
      </c>
      <c r="D72" s="768"/>
    </row>
    <row r="73" spans="1:4">
      <c r="A73" s="771">
        <v>1</v>
      </c>
      <c r="B73" s="771" t="s">
        <v>1089</v>
      </c>
      <c r="C73" s="549">
        <v>1</v>
      </c>
      <c r="D73" s="549" t="s">
        <v>1090</v>
      </c>
    </row>
    <row r="74" spans="1:4">
      <c r="A74" s="773"/>
      <c r="B74" s="773"/>
      <c r="C74" s="549">
        <v>2</v>
      </c>
      <c r="D74" s="549" t="s">
        <v>1091</v>
      </c>
    </row>
    <row r="75" spans="1:4">
      <c r="A75" s="771">
        <v>2</v>
      </c>
      <c r="B75" s="771" t="s">
        <v>1092</v>
      </c>
      <c r="C75" s="549">
        <v>1</v>
      </c>
      <c r="D75" s="549" t="s">
        <v>1093</v>
      </c>
    </row>
    <row r="76" spans="1:4">
      <c r="A76" s="773"/>
      <c r="B76" s="773"/>
      <c r="C76" s="549">
        <v>2</v>
      </c>
      <c r="D76" s="549" t="s">
        <v>1094</v>
      </c>
    </row>
    <row r="77" spans="1:4">
      <c r="A77" s="771">
        <v>3</v>
      </c>
      <c r="B77" s="771" t="s">
        <v>1095</v>
      </c>
      <c r="C77" s="549">
        <v>1</v>
      </c>
      <c r="D77" s="549" t="s">
        <v>0</v>
      </c>
    </row>
    <row r="78" spans="1:4">
      <c r="A78" s="772"/>
      <c r="B78" s="772"/>
      <c r="C78" s="549">
        <v>2</v>
      </c>
      <c r="D78" s="549" t="s">
        <v>1</v>
      </c>
    </row>
    <row r="79" spans="1:4">
      <c r="A79" s="773"/>
      <c r="B79" s="773"/>
      <c r="C79" s="549">
        <v>3</v>
      </c>
      <c r="D79" s="549" t="s">
        <v>2</v>
      </c>
    </row>
    <row r="80" spans="1:4">
      <c r="A80" s="549">
        <v>4</v>
      </c>
      <c r="B80" s="549" t="s">
        <v>3</v>
      </c>
      <c r="C80" s="549">
        <v>1</v>
      </c>
      <c r="D80" s="549" t="s">
        <v>3</v>
      </c>
    </row>
    <row r="81" spans="1:4">
      <c r="A81" s="771">
        <v>5</v>
      </c>
      <c r="B81" s="771" t="s">
        <v>4</v>
      </c>
      <c r="C81" s="549">
        <v>1</v>
      </c>
      <c r="D81" s="549" t="s">
        <v>5</v>
      </c>
    </row>
    <row r="82" spans="1:4">
      <c r="A82" s="773"/>
      <c r="B82" s="773"/>
      <c r="C82" s="549">
        <v>2</v>
      </c>
      <c r="D82" s="549" t="s">
        <v>6</v>
      </c>
    </row>
    <row r="83" spans="1:4">
      <c r="A83" s="771">
        <v>6</v>
      </c>
      <c r="B83" s="771" t="s">
        <v>7</v>
      </c>
      <c r="C83" s="549">
        <v>1</v>
      </c>
      <c r="D83" s="549" t="s">
        <v>8</v>
      </c>
    </row>
    <row r="84" spans="1:4">
      <c r="A84" s="773"/>
      <c r="B84" s="773"/>
      <c r="C84" s="549">
        <v>2</v>
      </c>
      <c r="D84" s="549" t="s">
        <v>9</v>
      </c>
    </row>
    <row r="85" spans="1:4">
      <c r="A85" s="771">
        <v>7</v>
      </c>
      <c r="B85" s="771" t="s">
        <v>10</v>
      </c>
      <c r="C85" s="549">
        <v>1</v>
      </c>
      <c r="D85" s="549" t="s">
        <v>11</v>
      </c>
    </row>
    <row r="86" spans="1:4">
      <c r="A86" s="772"/>
      <c r="B86" s="772"/>
      <c r="C86" s="549">
        <v>2</v>
      </c>
      <c r="D86" s="549" t="s">
        <v>12</v>
      </c>
    </row>
    <row r="87" spans="1:4">
      <c r="A87" s="772"/>
      <c r="B87" s="772"/>
      <c r="C87" s="549">
        <v>3</v>
      </c>
      <c r="D87" s="549" t="s">
        <v>13</v>
      </c>
    </row>
    <row r="88" spans="1:4">
      <c r="A88" s="772"/>
      <c r="B88" s="772"/>
      <c r="C88" s="549">
        <v>4</v>
      </c>
      <c r="D88" s="549" t="s">
        <v>14</v>
      </c>
    </row>
    <row r="89" spans="1:4">
      <c r="A89" s="773"/>
      <c r="B89" s="773"/>
      <c r="C89" s="549">
        <v>5</v>
      </c>
      <c r="D89" s="549" t="s">
        <v>15</v>
      </c>
    </row>
    <row r="90" spans="1:4">
      <c r="A90" s="549">
        <v>8</v>
      </c>
      <c r="B90" s="549" t="s">
        <v>16</v>
      </c>
      <c r="C90" s="549">
        <v>1</v>
      </c>
      <c r="D90" s="549" t="s">
        <v>16</v>
      </c>
    </row>
    <row r="91" spans="1:4">
      <c r="A91" s="771">
        <v>9</v>
      </c>
      <c r="B91" s="771" t="s">
        <v>17</v>
      </c>
      <c r="C91" s="549">
        <v>1</v>
      </c>
      <c r="D91" s="549" t="s">
        <v>18</v>
      </c>
    </row>
    <row r="92" spans="1:4">
      <c r="A92" s="773"/>
      <c r="B92" s="773"/>
      <c r="C92" s="549">
        <v>2</v>
      </c>
      <c r="D92" s="549" t="s">
        <v>19</v>
      </c>
    </row>
    <row r="93" spans="1:4">
      <c r="A93" s="549">
        <v>10</v>
      </c>
      <c r="B93" s="549" t="s">
        <v>20</v>
      </c>
      <c r="C93" s="549">
        <v>1</v>
      </c>
      <c r="D93" s="549" t="s">
        <v>20</v>
      </c>
    </row>
    <row r="94" spans="1:4">
      <c r="A94" s="549">
        <v>11</v>
      </c>
      <c r="B94" s="549" t="s">
        <v>21</v>
      </c>
      <c r="C94" s="549">
        <v>1</v>
      </c>
      <c r="D94" s="549" t="s">
        <v>21</v>
      </c>
    </row>
    <row r="95" spans="1:4">
      <c r="A95" s="549">
        <v>12</v>
      </c>
      <c r="B95" s="549" t="s">
        <v>22</v>
      </c>
      <c r="C95" s="549">
        <v>1</v>
      </c>
      <c r="D95" s="549" t="s">
        <v>22</v>
      </c>
    </row>
    <row r="96" spans="1:4">
      <c r="A96" s="549">
        <v>13</v>
      </c>
      <c r="B96" s="549" t="s">
        <v>23</v>
      </c>
      <c r="C96" s="549">
        <v>1</v>
      </c>
      <c r="D96" s="549" t="s">
        <v>23</v>
      </c>
    </row>
    <row r="97" spans="1:4">
      <c r="A97" s="549">
        <v>14</v>
      </c>
      <c r="B97" s="549" t="s">
        <v>946</v>
      </c>
      <c r="C97" s="549">
        <v>1</v>
      </c>
      <c r="D97" s="549" t="s">
        <v>946</v>
      </c>
    </row>
    <row r="99" spans="1:4">
      <c r="A99" s="544" t="s">
        <v>24</v>
      </c>
    </row>
    <row r="100" spans="1:4">
      <c r="A100" s="552">
        <v>1</v>
      </c>
      <c r="B100" s="552" t="s">
        <v>25</v>
      </c>
    </row>
    <row r="101" spans="1:4">
      <c r="A101" s="552">
        <v>2</v>
      </c>
      <c r="B101" s="552" t="s">
        <v>26</v>
      </c>
    </row>
    <row r="102" spans="1:4">
      <c r="A102" s="552">
        <v>3</v>
      </c>
      <c r="B102" s="552" t="s">
        <v>27</v>
      </c>
    </row>
    <row r="103" spans="1:4">
      <c r="A103" s="552">
        <v>4</v>
      </c>
      <c r="B103" s="552" t="s">
        <v>28</v>
      </c>
    </row>
    <row r="104" spans="1:4">
      <c r="A104" s="552">
        <v>5</v>
      </c>
      <c r="B104" s="552" t="s">
        <v>29</v>
      </c>
    </row>
    <row r="105" spans="1:4">
      <c r="A105" s="552">
        <v>6</v>
      </c>
      <c r="B105" s="552" t="s">
        <v>30</v>
      </c>
    </row>
    <row r="106" spans="1:4">
      <c r="A106" s="552">
        <v>7</v>
      </c>
      <c r="B106" s="552" t="s">
        <v>31</v>
      </c>
    </row>
    <row r="107" spans="1:4">
      <c r="A107" s="552">
        <v>8</v>
      </c>
      <c r="B107" s="552" t="s">
        <v>32</v>
      </c>
    </row>
    <row r="108" spans="1:4">
      <c r="A108" s="552">
        <v>9</v>
      </c>
      <c r="B108" s="552" t="s">
        <v>33</v>
      </c>
    </row>
    <row r="109" spans="1:4">
      <c r="A109" s="552">
        <v>10</v>
      </c>
      <c r="B109" s="552" t="s">
        <v>34</v>
      </c>
    </row>
    <row r="110" spans="1:4">
      <c r="A110" s="552">
        <v>11</v>
      </c>
      <c r="B110" s="552" t="s">
        <v>35</v>
      </c>
    </row>
    <row r="111" spans="1:4">
      <c r="A111" s="552">
        <v>12</v>
      </c>
      <c r="B111" s="552" t="s">
        <v>36</v>
      </c>
    </row>
  </sheetData>
  <mergeCells count="81">
    <mergeCell ref="A91:A92"/>
    <mergeCell ref="B91:B92"/>
    <mergeCell ref="A81:A82"/>
    <mergeCell ref="B81:B82"/>
    <mergeCell ref="A83:A84"/>
    <mergeCell ref="B83:B84"/>
    <mergeCell ref="A85:A89"/>
    <mergeCell ref="B85:B89"/>
    <mergeCell ref="A77:A79"/>
    <mergeCell ref="B77:B79"/>
    <mergeCell ref="A72:B72"/>
    <mergeCell ref="C72:D72"/>
    <mergeCell ref="A73:A74"/>
    <mergeCell ref="B73:B74"/>
    <mergeCell ref="A75:A76"/>
    <mergeCell ref="B75:B76"/>
    <mergeCell ref="B67:C67"/>
    <mergeCell ref="B68:C68"/>
    <mergeCell ref="B69:C69"/>
    <mergeCell ref="B58:C58"/>
    <mergeCell ref="B63:C63"/>
    <mergeCell ref="B64:C64"/>
    <mergeCell ref="B65:C65"/>
    <mergeCell ref="B66:C66"/>
    <mergeCell ref="B59:C59"/>
    <mergeCell ref="B60:C60"/>
    <mergeCell ref="B61:C61"/>
    <mergeCell ref="B62:C62"/>
    <mergeCell ref="B42:C42"/>
    <mergeCell ref="B57:C57"/>
    <mergeCell ref="B46:C46"/>
    <mergeCell ref="B51:C51"/>
    <mergeCell ref="B52:C52"/>
    <mergeCell ref="B53:C53"/>
    <mergeCell ref="B54:C54"/>
    <mergeCell ref="B47:C47"/>
    <mergeCell ref="B48:C48"/>
    <mergeCell ref="B49:C49"/>
    <mergeCell ref="B55:C55"/>
    <mergeCell ref="B56:C56"/>
    <mergeCell ref="B43:C43"/>
    <mergeCell ref="B44:C44"/>
    <mergeCell ref="B45:C45"/>
    <mergeCell ref="B50:C50"/>
    <mergeCell ref="B34:C34"/>
    <mergeCell ref="B39:C39"/>
    <mergeCell ref="B40:C40"/>
    <mergeCell ref="B41:C41"/>
    <mergeCell ref="B35:C35"/>
    <mergeCell ref="B36:C36"/>
    <mergeCell ref="B37:C37"/>
    <mergeCell ref="B38:C38"/>
    <mergeCell ref="B18:C18"/>
    <mergeCell ref="B33:C33"/>
    <mergeCell ref="B22:C22"/>
    <mergeCell ref="B27:C27"/>
    <mergeCell ref="B28:C28"/>
    <mergeCell ref="B29:C29"/>
    <mergeCell ref="B30:C30"/>
    <mergeCell ref="B23:C23"/>
    <mergeCell ref="B24:C24"/>
    <mergeCell ref="B25:C25"/>
    <mergeCell ref="B31:C31"/>
    <mergeCell ref="B32:C32"/>
    <mergeCell ref="B19:C19"/>
    <mergeCell ref="B20:C20"/>
    <mergeCell ref="B21:C21"/>
    <mergeCell ref="B26:C26"/>
    <mergeCell ref="B10:C10"/>
    <mergeCell ref="B15:C15"/>
    <mergeCell ref="B16:C16"/>
    <mergeCell ref="B17:C17"/>
    <mergeCell ref="B11:C11"/>
    <mergeCell ref="B12:C12"/>
    <mergeCell ref="B13:C13"/>
    <mergeCell ref="B14:C14"/>
    <mergeCell ref="B9:C9"/>
    <mergeCell ref="B5:C5"/>
    <mergeCell ref="B6:C6"/>
    <mergeCell ref="B7:C7"/>
    <mergeCell ref="B8:C8"/>
  </mergeCells>
  <phoneticPr fontId="2"/>
  <pageMargins left="0.7" right="0.7" top="0.75" bottom="0.75" header="0.3" footer="0.3"/>
  <pageSetup paperSize="9" scale="84" orientation="portrait" horizontalDpi="4294967293" r:id="rId1"/>
  <rowBreaks count="1" manualBreakCount="1">
    <brk id="6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7" tint="0.39997558519241921"/>
  </sheetPr>
  <dimension ref="B2:D17"/>
  <sheetViews>
    <sheetView workbookViewId="0"/>
  </sheetViews>
  <sheetFormatPr defaultRowHeight="13.2"/>
  <cols>
    <col min="2" max="2" width="3.44140625" customWidth="1"/>
    <col min="3" max="3" width="26.21875" customWidth="1"/>
    <col min="4" max="4" width="14.44140625" customWidth="1"/>
  </cols>
  <sheetData>
    <row r="2" spans="2:4">
      <c r="B2" s="917" t="s">
        <v>601</v>
      </c>
      <c r="C2" s="918"/>
      <c r="D2" s="143" t="s">
        <v>172</v>
      </c>
    </row>
    <row r="3" spans="2:4">
      <c r="B3" s="1" t="s">
        <v>608</v>
      </c>
      <c r="C3" s="97" t="s">
        <v>606</v>
      </c>
      <c r="D3" s="97">
        <v>949435483</v>
      </c>
    </row>
    <row r="4" spans="2:4">
      <c r="B4" s="1" t="s">
        <v>609</v>
      </c>
      <c r="C4" s="97" t="s">
        <v>607</v>
      </c>
      <c r="D4" s="97">
        <v>13447843</v>
      </c>
    </row>
    <row r="5" spans="2:4">
      <c r="B5" s="1" t="s">
        <v>610</v>
      </c>
      <c r="C5" s="97" t="s">
        <v>617</v>
      </c>
      <c r="D5" s="144">
        <f>ROUND(D4/D3,4)</f>
        <v>1.4200000000000001E-2</v>
      </c>
    </row>
    <row r="6" spans="2:4">
      <c r="B6" s="917" t="s">
        <v>602</v>
      </c>
      <c r="C6" s="918"/>
      <c r="D6" s="143" t="s">
        <v>172</v>
      </c>
    </row>
    <row r="7" spans="2:4">
      <c r="B7" s="1" t="s">
        <v>611</v>
      </c>
      <c r="C7" s="97" t="s">
        <v>606</v>
      </c>
      <c r="D7" s="97">
        <v>265996021</v>
      </c>
    </row>
    <row r="8" spans="2:4">
      <c r="B8" s="1" t="s">
        <v>612</v>
      </c>
      <c r="C8" s="97" t="s">
        <v>607</v>
      </c>
      <c r="D8" s="97">
        <v>11013467</v>
      </c>
    </row>
    <row r="9" spans="2:4">
      <c r="B9" s="1" t="s">
        <v>613</v>
      </c>
      <c r="C9" s="97" t="s">
        <v>618</v>
      </c>
      <c r="D9" s="144">
        <f>ROUND(D8/D7,4)</f>
        <v>4.1399999999999999E-2</v>
      </c>
    </row>
    <row r="10" spans="2:4">
      <c r="B10" s="917" t="s">
        <v>603</v>
      </c>
      <c r="C10" s="918"/>
      <c r="D10" s="143" t="s">
        <v>172</v>
      </c>
    </row>
    <row r="11" spans="2:4">
      <c r="B11" s="1" t="s">
        <v>614</v>
      </c>
      <c r="C11" s="97" t="s">
        <v>606</v>
      </c>
      <c r="D11" s="97">
        <v>502922577</v>
      </c>
    </row>
    <row r="12" spans="2:4">
      <c r="B12" s="1" t="s">
        <v>615</v>
      </c>
      <c r="C12" s="97" t="s">
        <v>607</v>
      </c>
      <c r="D12" s="97">
        <v>21151917</v>
      </c>
    </row>
    <row r="13" spans="2:4">
      <c r="B13" s="1" t="s">
        <v>616</v>
      </c>
      <c r="C13" s="97" t="s">
        <v>619</v>
      </c>
      <c r="D13" s="144">
        <f>ROUND(D12/D11,4)</f>
        <v>4.2099999999999999E-2</v>
      </c>
    </row>
    <row r="14" spans="2:4">
      <c r="C14" s="8"/>
      <c r="D14" s="8"/>
    </row>
    <row r="15" spans="2:4">
      <c r="B15" s="919" t="s">
        <v>620</v>
      </c>
      <c r="C15" s="920"/>
      <c r="D15" s="144">
        <f>AVERAGE(D5,D9,D13)</f>
        <v>3.2566666666666667E-2</v>
      </c>
    </row>
    <row r="16" spans="2:4">
      <c r="B16" s="919" t="s">
        <v>604</v>
      </c>
      <c r="C16" s="920"/>
      <c r="D16" s="97">
        <f>D11</f>
        <v>502922577</v>
      </c>
    </row>
    <row r="17" spans="2:4">
      <c r="B17" s="915" t="s">
        <v>605</v>
      </c>
      <c r="C17" s="916"/>
      <c r="D17" s="145">
        <f>-ROUND(D15*D16,-3)</f>
        <v>-16379000</v>
      </c>
    </row>
  </sheetData>
  <mergeCells count="6">
    <mergeCell ref="B17:C17"/>
    <mergeCell ref="B2:C2"/>
    <mergeCell ref="B6:C6"/>
    <mergeCell ref="B10:C10"/>
    <mergeCell ref="B15:C15"/>
    <mergeCell ref="B16:C16"/>
  </mergeCells>
  <phoneticPr fontId="2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0.39997558519241921"/>
  </sheetPr>
  <dimension ref="A1:I37"/>
  <sheetViews>
    <sheetView workbookViewId="0"/>
  </sheetViews>
  <sheetFormatPr defaultRowHeight="13.2"/>
  <cols>
    <col min="1" max="1" width="4.109375" customWidth="1"/>
    <col min="2" max="2" width="29.44140625" style="8" customWidth="1"/>
    <col min="3" max="3" width="17" style="8" hidden="1" customWidth="1"/>
    <col min="4" max="4" width="17" style="8" customWidth="1"/>
    <col min="5" max="5" width="59.44140625" style="73" customWidth="1"/>
    <col min="7" max="7" width="26.44140625" customWidth="1"/>
    <col min="8" max="9" width="19" customWidth="1"/>
  </cols>
  <sheetData>
    <row r="1" spans="1:9" ht="21">
      <c r="B1" s="6" t="s">
        <v>171</v>
      </c>
      <c r="C1" s="7" t="s">
        <v>216</v>
      </c>
      <c r="D1" s="7"/>
      <c r="E1" s="70"/>
    </row>
    <row r="2" spans="1:9">
      <c r="A2" s="83"/>
      <c r="B2" s="84" t="s">
        <v>423</v>
      </c>
      <c r="C2" s="85" t="s">
        <v>509</v>
      </c>
      <c r="D2" s="85" t="s">
        <v>509</v>
      </c>
      <c r="E2" s="85" t="s">
        <v>513</v>
      </c>
      <c r="F2" t="s">
        <v>528</v>
      </c>
      <c r="G2" s="68" t="s">
        <v>485</v>
      </c>
      <c r="H2" s="68" t="s">
        <v>466</v>
      </c>
      <c r="I2" s="68" t="s">
        <v>424</v>
      </c>
    </row>
    <row r="3" spans="1:9">
      <c r="A3" s="83">
        <v>1</v>
      </c>
      <c r="B3" s="86" t="s">
        <v>304</v>
      </c>
      <c r="C3" s="87" t="e">
        <f>#REF!</f>
        <v>#REF!</v>
      </c>
      <c r="D3" s="87" t="e">
        <f>C3/1000</f>
        <v>#REF!</v>
      </c>
      <c r="E3" s="88" t="s">
        <v>497</v>
      </c>
      <c r="G3" s="79" t="s">
        <v>475</v>
      </c>
      <c r="H3" s="53" t="e">
        <f>C6</f>
        <v>#REF!</v>
      </c>
      <c r="I3" s="54" t="e">
        <f t="shared" ref="I3:I15" si="0">H3/$H$15</f>
        <v>#REF!</v>
      </c>
    </row>
    <row r="4" spans="1:9">
      <c r="A4" s="83">
        <v>2</v>
      </c>
      <c r="B4" s="86" t="s">
        <v>305</v>
      </c>
      <c r="C4" s="87" t="e">
        <f>#REF!</f>
        <v>#REF!</v>
      </c>
      <c r="D4" s="87" t="e">
        <f t="shared" ref="D4:D37" si="1">C4/1000</f>
        <v>#REF!</v>
      </c>
      <c r="E4" s="88" t="s">
        <v>498</v>
      </c>
      <c r="G4" s="17" t="s">
        <v>478</v>
      </c>
      <c r="H4" s="53" t="e">
        <f>C9</f>
        <v>#REF!</v>
      </c>
      <c r="I4" s="54" t="e">
        <f t="shared" si="0"/>
        <v>#REF!</v>
      </c>
    </row>
    <row r="5" spans="1:9">
      <c r="A5" s="83">
        <v>3</v>
      </c>
      <c r="B5" s="86" t="s">
        <v>306</v>
      </c>
      <c r="C5" s="87" t="e">
        <f>#REF!</f>
        <v>#REF!</v>
      </c>
      <c r="D5" s="87" t="e">
        <f t="shared" si="1"/>
        <v>#REF!</v>
      </c>
      <c r="E5" s="88" t="s">
        <v>529</v>
      </c>
      <c r="G5" s="17" t="s">
        <v>425</v>
      </c>
      <c r="H5" s="53" t="e">
        <f>C11</f>
        <v>#REF!</v>
      </c>
      <c r="I5" s="54" t="e">
        <f t="shared" si="0"/>
        <v>#REF!</v>
      </c>
    </row>
    <row r="6" spans="1:9">
      <c r="A6" s="83">
        <v>4</v>
      </c>
      <c r="B6" s="86" t="s">
        <v>307</v>
      </c>
      <c r="C6" s="87" t="e">
        <f>#REF!</f>
        <v>#REF!</v>
      </c>
      <c r="D6" s="87" t="e">
        <f t="shared" si="1"/>
        <v>#REF!</v>
      </c>
      <c r="E6" s="88" t="s">
        <v>532</v>
      </c>
      <c r="G6" s="17" t="s">
        <v>476</v>
      </c>
      <c r="H6" s="53" t="e">
        <f>C12</f>
        <v>#REF!</v>
      </c>
      <c r="I6" s="54" t="e">
        <f t="shared" si="0"/>
        <v>#REF!</v>
      </c>
    </row>
    <row r="7" spans="1:9">
      <c r="A7" s="83">
        <v>5</v>
      </c>
      <c r="B7" s="86" t="s">
        <v>308</v>
      </c>
      <c r="C7" s="87" t="e">
        <f>#REF!</f>
        <v>#REF!</v>
      </c>
      <c r="D7" s="87" t="e">
        <f t="shared" si="1"/>
        <v>#REF!</v>
      </c>
      <c r="E7" s="88" t="s">
        <v>565</v>
      </c>
      <c r="G7" s="17" t="s">
        <v>477</v>
      </c>
      <c r="H7" s="53" t="e">
        <f>C13</f>
        <v>#REF!</v>
      </c>
      <c r="I7" s="54" t="e">
        <f t="shared" si="0"/>
        <v>#REF!</v>
      </c>
    </row>
    <row r="8" spans="1:9">
      <c r="A8" s="83">
        <v>6</v>
      </c>
      <c r="B8" s="86" t="s">
        <v>309</v>
      </c>
      <c r="C8" s="87" t="e">
        <f>#REF!</f>
        <v>#REF!</v>
      </c>
      <c r="D8" s="87" t="e">
        <f t="shared" si="1"/>
        <v>#REF!</v>
      </c>
      <c r="E8" s="88" t="s">
        <v>565</v>
      </c>
      <c r="G8" s="17" t="s">
        <v>479</v>
      </c>
      <c r="H8" s="53" t="e">
        <f>C16</f>
        <v>#REF!</v>
      </c>
      <c r="I8" s="54" t="e">
        <f t="shared" si="0"/>
        <v>#REF!</v>
      </c>
    </row>
    <row r="9" spans="1:9">
      <c r="A9" s="83">
        <v>7</v>
      </c>
      <c r="B9" s="86" t="s">
        <v>252</v>
      </c>
      <c r="C9" s="87" t="e">
        <f>#REF!</f>
        <v>#REF!</v>
      </c>
      <c r="D9" s="87" t="e">
        <f t="shared" si="1"/>
        <v>#REF!</v>
      </c>
      <c r="E9" s="88" t="s">
        <v>532</v>
      </c>
      <c r="G9" s="17" t="s">
        <v>480</v>
      </c>
      <c r="H9" s="53" t="e">
        <f>C17</f>
        <v>#REF!</v>
      </c>
      <c r="I9" s="54" t="e">
        <f t="shared" si="0"/>
        <v>#REF!</v>
      </c>
    </row>
    <row r="10" spans="1:9">
      <c r="A10" s="83">
        <v>8</v>
      </c>
      <c r="B10" s="86" t="s">
        <v>310</v>
      </c>
      <c r="C10" s="87" t="e">
        <f>#REF!</f>
        <v>#REF!</v>
      </c>
      <c r="D10" s="87" t="e">
        <f t="shared" si="1"/>
        <v>#REF!</v>
      </c>
      <c r="E10" s="88" t="s">
        <v>591</v>
      </c>
      <c r="G10" s="17" t="s">
        <v>486</v>
      </c>
      <c r="H10" s="53" t="e">
        <f>C18</f>
        <v>#REF!</v>
      </c>
      <c r="I10" s="54" t="e">
        <f t="shared" si="0"/>
        <v>#REF!</v>
      </c>
    </row>
    <row r="11" spans="1:9">
      <c r="A11" s="83">
        <v>9</v>
      </c>
      <c r="B11" s="86" t="s">
        <v>311</v>
      </c>
      <c r="C11" s="87" t="e">
        <f>#REF!</f>
        <v>#REF!</v>
      </c>
      <c r="D11" s="87" t="e">
        <f t="shared" si="1"/>
        <v>#REF!</v>
      </c>
      <c r="E11" s="88" t="s">
        <v>592</v>
      </c>
      <c r="G11" s="17" t="s">
        <v>481</v>
      </c>
      <c r="H11" s="53" t="e">
        <f>C20</f>
        <v>#REF!</v>
      </c>
      <c r="I11" s="54" t="e">
        <f t="shared" si="0"/>
        <v>#REF!</v>
      </c>
    </row>
    <row r="12" spans="1:9">
      <c r="A12" s="83">
        <v>10</v>
      </c>
      <c r="B12" s="86" t="s">
        <v>312</v>
      </c>
      <c r="C12" s="87" t="e">
        <f>#REF!</f>
        <v>#REF!</v>
      </c>
      <c r="D12" s="87" t="e">
        <f t="shared" si="1"/>
        <v>#REF!</v>
      </c>
      <c r="E12" s="88" t="s">
        <v>532</v>
      </c>
      <c r="G12" s="17" t="s">
        <v>482</v>
      </c>
      <c r="H12" s="53" t="e">
        <f>C21</f>
        <v>#REF!</v>
      </c>
      <c r="I12" s="54" t="e">
        <f t="shared" si="0"/>
        <v>#REF!</v>
      </c>
    </row>
    <row r="13" spans="1:9">
      <c r="A13" s="83">
        <v>11</v>
      </c>
      <c r="B13" s="86" t="s">
        <v>313</v>
      </c>
      <c r="C13" s="87" t="e">
        <f>#REF!</f>
        <v>#REF!</v>
      </c>
      <c r="D13" s="87" t="e">
        <f t="shared" si="1"/>
        <v>#REF!</v>
      </c>
      <c r="E13" s="88" t="s">
        <v>530</v>
      </c>
      <c r="G13" s="17" t="s">
        <v>483</v>
      </c>
      <c r="H13" s="53" t="e">
        <f>C22</f>
        <v>#REF!</v>
      </c>
      <c r="I13" s="54" t="e">
        <f t="shared" si="0"/>
        <v>#REF!</v>
      </c>
    </row>
    <row r="14" spans="1:9">
      <c r="A14" s="83">
        <v>12</v>
      </c>
      <c r="B14" s="86" t="s">
        <v>252</v>
      </c>
      <c r="C14" s="87" t="e">
        <f>#REF!</f>
        <v>#REF!</v>
      </c>
      <c r="D14" s="87" t="e">
        <f t="shared" si="1"/>
        <v>#REF!</v>
      </c>
      <c r="E14" s="88" t="s">
        <v>506</v>
      </c>
      <c r="G14" s="17" t="s">
        <v>484</v>
      </c>
      <c r="H14" s="53" t="e">
        <f>C23</f>
        <v>#REF!</v>
      </c>
      <c r="I14" s="54" t="e">
        <f t="shared" si="0"/>
        <v>#REF!</v>
      </c>
    </row>
    <row r="15" spans="1:9">
      <c r="A15" s="83">
        <v>13</v>
      </c>
      <c r="B15" s="86" t="s">
        <v>314</v>
      </c>
      <c r="C15" s="87" t="e">
        <f>#REF!</f>
        <v>#REF!</v>
      </c>
      <c r="D15" s="87" t="e">
        <f t="shared" si="1"/>
        <v>#REF!</v>
      </c>
      <c r="E15" s="88" t="s">
        <v>499</v>
      </c>
      <c r="G15" s="78" t="s">
        <v>426</v>
      </c>
      <c r="H15" s="53" t="e">
        <f>SUM(H3:H14)</f>
        <v>#REF!</v>
      </c>
      <c r="I15" s="54" t="e">
        <f t="shared" si="0"/>
        <v>#REF!</v>
      </c>
    </row>
    <row r="16" spans="1:9">
      <c r="A16" s="83">
        <v>14</v>
      </c>
      <c r="B16" s="86" t="s">
        <v>315</v>
      </c>
      <c r="C16" s="87" t="e">
        <f>#REF!</f>
        <v>#REF!</v>
      </c>
      <c r="D16" s="87" t="e">
        <f t="shared" si="1"/>
        <v>#REF!</v>
      </c>
      <c r="E16" s="88" t="s">
        <v>532</v>
      </c>
    </row>
    <row r="17" spans="1:9">
      <c r="A17" s="83">
        <v>15</v>
      </c>
      <c r="B17" s="86" t="s">
        <v>316</v>
      </c>
      <c r="C17" s="87" t="e">
        <f>#REF!</f>
        <v>#REF!</v>
      </c>
      <c r="D17" s="87" t="e">
        <f t="shared" si="1"/>
        <v>#REF!</v>
      </c>
      <c r="E17" s="88" t="s">
        <v>531</v>
      </c>
      <c r="H17" s="33"/>
      <c r="I17" s="55"/>
    </row>
    <row r="18" spans="1:9">
      <c r="A18" s="83">
        <v>16</v>
      </c>
      <c r="B18" s="86" t="s">
        <v>252</v>
      </c>
      <c r="C18" s="87" t="e">
        <f>#REF!</f>
        <v>#REF!</v>
      </c>
      <c r="D18" s="87" t="e">
        <f t="shared" si="1"/>
        <v>#REF!</v>
      </c>
      <c r="E18" s="88" t="s">
        <v>507</v>
      </c>
    </row>
    <row r="19" spans="1:9">
      <c r="A19" s="83">
        <v>17</v>
      </c>
      <c r="B19" s="86" t="s">
        <v>317</v>
      </c>
      <c r="C19" s="87" t="e">
        <f>#REF!</f>
        <v>#REF!</v>
      </c>
      <c r="D19" s="87" t="e">
        <f t="shared" si="1"/>
        <v>#REF!</v>
      </c>
      <c r="E19" s="88" t="s">
        <v>500</v>
      </c>
    </row>
    <row r="20" spans="1:9">
      <c r="A20" s="83">
        <v>18</v>
      </c>
      <c r="B20" s="86" t="s">
        <v>318</v>
      </c>
      <c r="C20" s="87" t="e">
        <f>#REF!</f>
        <v>#REF!</v>
      </c>
      <c r="D20" s="87" t="e">
        <f t="shared" si="1"/>
        <v>#REF!</v>
      </c>
      <c r="E20" s="88" t="s">
        <v>532</v>
      </c>
    </row>
    <row r="21" spans="1:9">
      <c r="A21" s="83">
        <v>19</v>
      </c>
      <c r="B21" s="86" t="s">
        <v>319</v>
      </c>
      <c r="C21" s="87" t="e">
        <f>#REF!</f>
        <v>#REF!</v>
      </c>
      <c r="D21" s="87" t="e">
        <f t="shared" si="1"/>
        <v>#REF!</v>
      </c>
      <c r="E21" s="88" t="s">
        <v>532</v>
      </c>
    </row>
    <row r="22" spans="1:9">
      <c r="A22" s="83">
        <v>20</v>
      </c>
      <c r="B22" s="86" t="s">
        <v>320</v>
      </c>
      <c r="C22" s="87" t="e">
        <f>#REF!</f>
        <v>#REF!</v>
      </c>
      <c r="D22" s="87" t="e">
        <f t="shared" si="1"/>
        <v>#REF!</v>
      </c>
      <c r="E22" s="88" t="s">
        <v>532</v>
      </c>
    </row>
    <row r="23" spans="1:9">
      <c r="A23" s="83">
        <v>21</v>
      </c>
      <c r="B23" s="86" t="s">
        <v>260</v>
      </c>
      <c r="C23" s="87" t="e">
        <f>#REF!</f>
        <v>#REF!</v>
      </c>
      <c r="D23" s="87" t="e">
        <f t="shared" si="1"/>
        <v>#REF!</v>
      </c>
      <c r="E23" s="88" t="s">
        <v>532</v>
      </c>
    </row>
    <row r="24" spans="1:9">
      <c r="A24" s="83">
        <v>22</v>
      </c>
      <c r="B24" s="86" t="s">
        <v>321</v>
      </c>
      <c r="C24" s="87" t="e">
        <f>#REF!</f>
        <v>#REF!</v>
      </c>
      <c r="D24" s="87" t="e">
        <f t="shared" si="1"/>
        <v>#REF!</v>
      </c>
      <c r="E24" s="88" t="s">
        <v>533</v>
      </c>
    </row>
    <row r="25" spans="1:9">
      <c r="A25" s="83">
        <v>23</v>
      </c>
      <c r="B25" s="69" t="s">
        <v>322</v>
      </c>
      <c r="C25" s="51" t="e">
        <f>#REF!</f>
        <v>#REF!</v>
      </c>
      <c r="D25" s="87" t="e">
        <f t="shared" si="1"/>
        <v>#REF!</v>
      </c>
      <c r="E25" s="88" t="s">
        <v>564</v>
      </c>
    </row>
    <row r="26" spans="1:9">
      <c r="A26" s="83">
        <v>24</v>
      </c>
      <c r="B26" s="69" t="s">
        <v>279</v>
      </c>
      <c r="C26" s="51" t="e">
        <f>#REF!</f>
        <v>#REF!</v>
      </c>
      <c r="D26" s="87" t="e">
        <f t="shared" si="1"/>
        <v>#REF!</v>
      </c>
      <c r="E26" s="88" t="s">
        <v>532</v>
      </c>
    </row>
    <row r="27" spans="1:9">
      <c r="A27" s="83">
        <v>25</v>
      </c>
      <c r="B27" s="69" t="s">
        <v>323</v>
      </c>
      <c r="C27" s="51" t="e">
        <f>#REF!</f>
        <v>#REF!</v>
      </c>
      <c r="D27" s="87" t="e">
        <f t="shared" si="1"/>
        <v>#REF!</v>
      </c>
      <c r="E27" s="72" t="s">
        <v>534</v>
      </c>
      <c r="G27" s="67" t="s">
        <v>423</v>
      </c>
      <c r="H27" s="68" t="s">
        <v>466</v>
      </c>
      <c r="I27" s="71" t="s">
        <v>467</v>
      </c>
    </row>
    <row r="28" spans="1:9">
      <c r="A28" s="83">
        <v>26</v>
      </c>
      <c r="B28" s="69" t="s">
        <v>324</v>
      </c>
      <c r="C28" s="51" t="e">
        <f>#REF!</f>
        <v>#REF!</v>
      </c>
      <c r="D28" s="87" t="e">
        <f t="shared" si="1"/>
        <v>#REF!</v>
      </c>
      <c r="E28" s="72" t="s">
        <v>535</v>
      </c>
      <c r="G28" s="69" t="s">
        <v>321</v>
      </c>
      <c r="H28" s="51" t="e">
        <f>C24</f>
        <v>#REF!</v>
      </c>
      <c r="I28" s="72"/>
    </row>
    <row r="29" spans="1:9">
      <c r="A29" s="83">
        <v>27</v>
      </c>
      <c r="B29" s="69" t="s">
        <v>325</v>
      </c>
      <c r="C29" s="51" t="e">
        <f>#REF!</f>
        <v>#REF!</v>
      </c>
      <c r="D29" s="87" t="e">
        <f t="shared" si="1"/>
        <v>#REF!</v>
      </c>
      <c r="E29" s="88" t="s">
        <v>565</v>
      </c>
      <c r="G29" s="69" t="s">
        <v>322</v>
      </c>
      <c r="H29" s="51" t="e">
        <f>C25</f>
        <v>#REF!</v>
      </c>
      <c r="I29" s="72"/>
    </row>
    <row r="30" spans="1:9">
      <c r="A30" s="83">
        <v>28</v>
      </c>
      <c r="B30" s="69" t="s">
        <v>326</v>
      </c>
      <c r="C30" s="51" t="e">
        <f>#REF!</f>
        <v>#REF!</v>
      </c>
      <c r="D30" s="87" t="e">
        <f t="shared" si="1"/>
        <v>#REF!</v>
      </c>
      <c r="E30" s="88" t="s">
        <v>565</v>
      </c>
      <c r="G30" s="69" t="s">
        <v>279</v>
      </c>
      <c r="H30" s="51" t="e">
        <f>C26</f>
        <v>#REF!</v>
      </c>
      <c r="I30" s="72"/>
    </row>
    <row r="31" spans="1:9">
      <c r="A31" s="83">
        <v>29</v>
      </c>
      <c r="B31" s="69" t="s">
        <v>327</v>
      </c>
      <c r="C31" s="51" t="e">
        <f>#REF!</f>
        <v>#REF!</v>
      </c>
      <c r="D31" s="87" t="e">
        <f t="shared" si="1"/>
        <v>#REF!</v>
      </c>
      <c r="E31" s="88" t="s">
        <v>565</v>
      </c>
    </row>
    <row r="32" spans="1:9">
      <c r="A32" s="83">
        <v>30</v>
      </c>
      <c r="B32" s="69" t="s">
        <v>328</v>
      </c>
      <c r="C32" s="51" t="e">
        <f>#REF!</f>
        <v>#REF!</v>
      </c>
      <c r="D32" s="87" t="e">
        <f t="shared" si="1"/>
        <v>#REF!</v>
      </c>
      <c r="E32" s="88" t="s">
        <v>565</v>
      </c>
    </row>
    <row r="33" spans="1:5">
      <c r="A33" s="83">
        <v>31</v>
      </c>
      <c r="B33" s="69" t="s">
        <v>279</v>
      </c>
      <c r="C33" s="51" t="e">
        <f>#REF!</f>
        <v>#REF!</v>
      </c>
      <c r="D33" s="87" t="e">
        <f t="shared" si="1"/>
        <v>#REF!</v>
      </c>
      <c r="E33" s="88" t="s">
        <v>565</v>
      </c>
    </row>
    <row r="34" spans="1:5">
      <c r="A34" s="83">
        <v>32</v>
      </c>
      <c r="B34" s="69" t="s">
        <v>329</v>
      </c>
      <c r="C34" s="51" t="e">
        <f>#REF!</f>
        <v>#REF!</v>
      </c>
      <c r="D34" s="87" t="e">
        <f t="shared" si="1"/>
        <v>#REF!</v>
      </c>
      <c r="E34" s="72" t="s">
        <v>536</v>
      </c>
    </row>
    <row r="35" spans="1:5">
      <c r="A35" s="83">
        <v>33</v>
      </c>
      <c r="B35" s="69" t="s">
        <v>330</v>
      </c>
      <c r="C35" s="51" t="e">
        <f>#REF!</f>
        <v>#REF!</v>
      </c>
      <c r="D35" s="87" t="e">
        <f t="shared" si="1"/>
        <v>#REF!</v>
      </c>
      <c r="E35" s="88" t="s">
        <v>565</v>
      </c>
    </row>
    <row r="36" spans="1:5">
      <c r="A36" s="83">
        <v>34</v>
      </c>
      <c r="B36" s="69" t="s">
        <v>279</v>
      </c>
      <c r="C36" s="51" t="e">
        <f>#REF!</f>
        <v>#REF!</v>
      </c>
      <c r="D36" s="87" t="e">
        <f t="shared" si="1"/>
        <v>#REF!</v>
      </c>
      <c r="E36" s="88" t="s">
        <v>565</v>
      </c>
    </row>
    <row r="37" spans="1:5">
      <c r="A37" s="83">
        <v>35</v>
      </c>
      <c r="B37" s="69" t="s">
        <v>331</v>
      </c>
      <c r="C37" s="51" t="e">
        <f>#REF!</f>
        <v>#REF!</v>
      </c>
      <c r="D37" s="87" t="e">
        <f t="shared" si="1"/>
        <v>#REF!</v>
      </c>
      <c r="E37" s="72" t="s">
        <v>537</v>
      </c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 tint="0.39997558519241921"/>
  </sheetPr>
  <dimension ref="B2:L18"/>
  <sheetViews>
    <sheetView workbookViewId="0"/>
  </sheetViews>
  <sheetFormatPr defaultRowHeight="13.2"/>
  <cols>
    <col min="3" max="3" width="12.88671875" bestFit="1" customWidth="1"/>
    <col min="4" max="4" width="18.21875" customWidth="1"/>
    <col min="5" max="5" width="4.44140625" style="3" customWidth="1"/>
    <col min="6" max="6" width="14.44140625" customWidth="1"/>
    <col min="8" max="8" width="17.77734375" customWidth="1"/>
    <col min="9" max="11" width="13.109375" customWidth="1"/>
    <col min="12" max="12" width="11.44140625" bestFit="1" customWidth="1"/>
  </cols>
  <sheetData>
    <row r="2" spans="2:12">
      <c r="B2" s="17" t="s">
        <v>468</v>
      </c>
      <c r="C2" s="17" t="s">
        <v>469</v>
      </c>
      <c r="D2" s="17" t="s">
        <v>468</v>
      </c>
      <c r="E2" s="56" t="s">
        <v>471</v>
      </c>
      <c r="F2" s="17" t="s">
        <v>469</v>
      </c>
      <c r="H2" t="s">
        <v>431</v>
      </c>
    </row>
    <row r="3" spans="2:12" ht="39.6">
      <c r="B3" s="9" t="s">
        <v>470</v>
      </c>
      <c r="C3" s="2">
        <v>1804630540</v>
      </c>
      <c r="D3" s="10" t="s">
        <v>359</v>
      </c>
      <c r="E3" s="11">
        <v>8</v>
      </c>
      <c r="F3" s="13">
        <v>21987460</v>
      </c>
      <c r="H3" s="75" t="s">
        <v>474</v>
      </c>
      <c r="I3" s="75" t="s">
        <v>469</v>
      </c>
      <c r="J3" s="76" t="s">
        <v>429</v>
      </c>
      <c r="K3" s="76" t="s">
        <v>430</v>
      </c>
      <c r="L3" s="77" t="s">
        <v>472</v>
      </c>
    </row>
    <row r="4" spans="2:12">
      <c r="B4" s="45"/>
      <c r="C4" s="46"/>
      <c r="D4" s="10" t="s">
        <v>360</v>
      </c>
      <c r="E4" s="11">
        <v>9</v>
      </c>
      <c r="F4" s="13">
        <v>14732088</v>
      </c>
      <c r="H4" s="44" t="s">
        <v>473</v>
      </c>
      <c r="I4" s="53">
        <v>131964851</v>
      </c>
      <c r="J4" s="2">
        <f>個別計算!D18</f>
        <v>51994292</v>
      </c>
      <c r="K4" s="2">
        <f>個別計算!D19</f>
        <v>39851519</v>
      </c>
      <c r="L4" s="53">
        <f>I4-J4-K4</f>
        <v>40119040</v>
      </c>
    </row>
    <row r="5" spans="2:12">
      <c r="B5" s="47"/>
      <c r="C5" s="48"/>
      <c r="D5" s="10" t="s">
        <v>361</v>
      </c>
      <c r="E5" s="11">
        <v>10</v>
      </c>
      <c r="F5" s="13">
        <v>1316665</v>
      </c>
      <c r="H5" s="74"/>
      <c r="I5" s="74"/>
      <c r="J5" s="74"/>
      <c r="K5" s="74"/>
    </row>
    <row r="6" spans="2:12">
      <c r="B6" s="47"/>
      <c r="C6" s="48"/>
      <c r="D6" s="10" t="s">
        <v>362</v>
      </c>
      <c r="E6" s="11">
        <v>11</v>
      </c>
      <c r="F6" s="13">
        <v>320878443</v>
      </c>
      <c r="H6" s="32"/>
      <c r="I6" s="32"/>
      <c r="J6" s="32"/>
      <c r="K6" s="32"/>
    </row>
    <row r="7" spans="2:12">
      <c r="B7" s="47"/>
      <c r="C7" s="48"/>
      <c r="D7" s="10" t="s">
        <v>363</v>
      </c>
      <c r="E7" s="11">
        <v>12</v>
      </c>
      <c r="F7" s="13">
        <v>58718787</v>
      </c>
      <c r="H7" s="32"/>
      <c r="I7" s="32"/>
      <c r="J7" s="32"/>
      <c r="K7" s="32"/>
    </row>
    <row r="8" spans="2:12">
      <c r="B8" s="47"/>
      <c r="C8" s="48"/>
      <c r="D8" s="10" t="s">
        <v>334</v>
      </c>
      <c r="E8" s="11">
        <v>13</v>
      </c>
      <c r="F8" s="13">
        <v>751567724</v>
      </c>
      <c r="H8" s="32"/>
      <c r="I8" s="32"/>
      <c r="J8" s="32"/>
      <c r="K8" s="32"/>
    </row>
    <row r="9" spans="2:12">
      <c r="B9" s="47"/>
      <c r="C9" s="48"/>
      <c r="D9" s="10" t="s">
        <v>364</v>
      </c>
      <c r="E9" s="11">
        <v>14</v>
      </c>
      <c r="F9" s="13">
        <v>116679142</v>
      </c>
      <c r="H9" s="32"/>
      <c r="I9" s="32"/>
      <c r="J9" s="32"/>
      <c r="K9" s="32"/>
    </row>
    <row r="10" spans="2:12">
      <c r="B10" s="47"/>
      <c r="C10" s="48"/>
      <c r="D10" s="10" t="s">
        <v>335</v>
      </c>
      <c r="E10" s="11">
        <v>15</v>
      </c>
      <c r="F10" s="13">
        <v>483432164</v>
      </c>
      <c r="H10" s="32"/>
      <c r="I10" s="32"/>
      <c r="J10" s="32"/>
      <c r="K10" s="32"/>
    </row>
    <row r="11" spans="2:12">
      <c r="B11" s="47"/>
      <c r="C11" s="48"/>
      <c r="D11" s="10" t="s">
        <v>337</v>
      </c>
      <c r="E11" s="11">
        <v>18</v>
      </c>
      <c r="F11" s="13">
        <v>35318067</v>
      </c>
      <c r="H11" s="32"/>
      <c r="I11" s="32"/>
      <c r="J11" s="32"/>
      <c r="K11" s="32"/>
    </row>
    <row r="12" spans="2:12">
      <c r="B12" s="49"/>
      <c r="C12" s="50"/>
      <c r="D12" s="921" t="s">
        <v>472</v>
      </c>
      <c r="E12" s="922"/>
      <c r="F12" s="20">
        <f>SUM(F3:F11)</f>
        <v>1804630540</v>
      </c>
      <c r="H12" s="32"/>
      <c r="I12" s="32"/>
      <c r="J12" s="32"/>
      <c r="K12" s="32"/>
    </row>
    <row r="13" spans="2:12">
      <c r="H13" s="32"/>
      <c r="I13" s="32"/>
      <c r="J13" s="32"/>
      <c r="K13" s="32"/>
    </row>
    <row r="14" spans="2:12">
      <c r="H14" s="32"/>
      <c r="I14" s="32"/>
      <c r="J14" s="32"/>
      <c r="K14" s="32"/>
    </row>
    <row r="15" spans="2:12">
      <c r="H15" s="32"/>
      <c r="I15" s="32"/>
      <c r="J15" s="32"/>
      <c r="K15" s="32"/>
    </row>
    <row r="16" spans="2:12">
      <c r="H16" s="32"/>
      <c r="I16" s="32"/>
      <c r="J16" s="32"/>
      <c r="K16" s="32"/>
    </row>
    <row r="17" spans="8:11">
      <c r="H17" s="32"/>
      <c r="I17" s="32"/>
      <c r="J17" s="32"/>
      <c r="K17" s="32"/>
    </row>
    <row r="18" spans="8:11">
      <c r="H18" s="32"/>
      <c r="I18" s="32"/>
      <c r="J18" s="32"/>
      <c r="K18" s="32"/>
    </row>
  </sheetData>
  <mergeCells count="1">
    <mergeCell ref="D12:E12"/>
  </mergeCells>
  <phoneticPr fontId="2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59999389629810485"/>
  </sheetPr>
  <dimension ref="B1:O26"/>
  <sheetViews>
    <sheetView workbookViewId="0"/>
  </sheetViews>
  <sheetFormatPr defaultRowHeight="13.2"/>
  <cols>
    <col min="1" max="1" width="2.44140625" customWidth="1"/>
    <col min="2" max="2" width="3.21875" customWidth="1"/>
    <col min="3" max="3" width="23.21875" style="8" customWidth="1"/>
    <col min="4" max="4" width="13" style="8" hidden="1" customWidth="1"/>
    <col min="5" max="5" width="13" style="8" customWidth="1"/>
    <col min="6" max="6" width="38.88671875" style="8" customWidth="1"/>
    <col min="8" max="8" width="11.44140625" customWidth="1"/>
    <col min="9" max="9" width="12.88671875" bestFit="1" customWidth="1"/>
    <col min="10" max="10" width="19.109375" customWidth="1"/>
    <col min="11" max="11" width="12.21875" customWidth="1"/>
    <col min="12" max="13" width="12.21875" hidden="1" customWidth="1"/>
    <col min="14" max="15" width="14" customWidth="1"/>
    <col min="18" max="18" width="11.109375" customWidth="1"/>
  </cols>
  <sheetData>
    <row r="1" spans="2:15" ht="21">
      <c r="C1" s="6" t="s">
        <v>171</v>
      </c>
      <c r="D1" s="7" t="s">
        <v>216</v>
      </c>
      <c r="E1" s="7"/>
      <c r="F1" s="7"/>
    </row>
    <row r="2" spans="2:15">
      <c r="B2" s="99"/>
      <c r="C2" s="100" t="s">
        <v>539</v>
      </c>
      <c r="D2" s="101" t="s">
        <v>172</v>
      </c>
      <c r="E2" s="101" t="s">
        <v>172</v>
      </c>
      <c r="F2" s="101" t="s">
        <v>540</v>
      </c>
    </row>
    <row r="3" spans="2:15">
      <c r="B3" s="99">
        <v>1</v>
      </c>
      <c r="C3" s="57" t="s">
        <v>217</v>
      </c>
      <c r="D3" s="15" t="e">
        <f>#REF!</f>
        <v>#REF!</v>
      </c>
      <c r="E3" s="15" t="e">
        <f>D3/1000</f>
        <v>#REF!</v>
      </c>
      <c r="F3" s="103" t="s">
        <v>566</v>
      </c>
    </row>
    <row r="4" spans="2:15">
      <c r="B4" s="99">
        <v>2</v>
      </c>
      <c r="C4" s="57" t="s">
        <v>218</v>
      </c>
      <c r="D4" s="15" t="e">
        <f>#REF!</f>
        <v>#REF!</v>
      </c>
      <c r="E4" s="15" t="e">
        <f t="shared" ref="E4:E21" si="0">D4/1000</f>
        <v>#REF!</v>
      </c>
      <c r="F4" s="98" t="s">
        <v>538</v>
      </c>
      <c r="H4" t="s">
        <v>431</v>
      </c>
    </row>
    <row r="5" spans="2:15" ht="14.25" customHeight="1">
      <c r="B5" s="99">
        <v>3</v>
      </c>
      <c r="C5" s="57" t="s">
        <v>219</v>
      </c>
      <c r="D5" s="15" t="e">
        <f>#REF!</f>
        <v>#REF!</v>
      </c>
      <c r="E5" s="15" t="e">
        <f t="shared" si="0"/>
        <v>#REF!</v>
      </c>
      <c r="F5" s="103" t="s">
        <v>541</v>
      </c>
      <c r="H5" s="923" t="s">
        <v>502</v>
      </c>
      <c r="I5" s="924"/>
      <c r="J5" s="65" t="s">
        <v>428</v>
      </c>
      <c r="K5" s="65" t="s">
        <v>158</v>
      </c>
      <c r="L5" s="65"/>
      <c r="M5" s="65" t="s">
        <v>424</v>
      </c>
      <c r="N5" s="66" t="s">
        <v>429</v>
      </c>
      <c r="O5" s="66" t="s">
        <v>430</v>
      </c>
    </row>
    <row r="6" spans="2:15" ht="24.75" customHeight="1">
      <c r="B6" s="99">
        <v>4</v>
      </c>
      <c r="C6" s="104" t="s">
        <v>220</v>
      </c>
      <c r="D6" s="105" t="e">
        <f>#REF!</f>
        <v>#REF!</v>
      </c>
      <c r="E6" s="15" t="e">
        <f t="shared" si="0"/>
        <v>#REF!</v>
      </c>
      <c r="F6" s="102" t="s">
        <v>542</v>
      </c>
      <c r="H6" s="44" t="s">
        <v>432</v>
      </c>
      <c r="I6" s="53" t="e">
        <f>D6</f>
        <v>#REF!</v>
      </c>
      <c r="J6" s="9" t="s">
        <v>333</v>
      </c>
      <c r="K6" s="2">
        <v>502250177</v>
      </c>
      <c r="L6" s="2">
        <f>K6/1000</f>
        <v>502250.17700000003</v>
      </c>
      <c r="M6" s="64">
        <f>K6/$K$20</f>
        <v>0.12718810151158758</v>
      </c>
      <c r="N6" s="2">
        <v>52550793</v>
      </c>
      <c r="O6" s="2">
        <v>46646852</v>
      </c>
    </row>
    <row r="7" spans="2:15">
      <c r="B7" s="99">
        <v>5</v>
      </c>
      <c r="C7" s="57" t="s">
        <v>221</v>
      </c>
      <c r="D7" s="15" t="e">
        <f>#REF!</f>
        <v>#REF!</v>
      </c>
      <c r="E7" s="15" t="e">
        <f t="shared" si="0"/>
        <v>#REF!</v>
      </c>
      <c r="F7" s="102" t="s">
        <v>543</v>
      </c>
      <c r="H7" s="45"/>
      <c r="I7" s="46"/>
      <c r="J7" s="9" t="s">
        <v>156</v>
      </c>
      <c r="K7" s="2">
        <v>72775000</v>
      </c>
      <c r="L7" s="2">
        <f t="shared" ref="L7:L19" si="1">K7/1000</f>
        <v>72775</v>
      </c>
      <c r="M7" s="64">
        <f t="shared" ref="M7:M19" si="2">K7/$K$20</f>
        <v>1.8429289846732668E-2</v>
      </c>
      <c r="N7" s="45"/>
      <c r="O7" s="46"/>
    </row>
    <row r="8" spans="2:15">
      <c r="B8" s="99">
        <v>6</v>
      </c>
      <c r="C8" s="57" t="s">
        <v>222</v>
      </c>
      <c r="D8" s="15" t="e">
        <f>#REF!</f>
        <v>#REF!</v>
      </c>
      <c r="E8" s="15" t="e">
        <f t="shared" si="0"/>
        <v>#REF!</v>
      </c>
      <c r="F8" s="98" t="s">
        <v>545</v>
      </c>
      <c r="H8" s="47"/>
      <c r="I8" s="48"/>
      <c r="J8" s="9" t="s">
        <v>342</v>
      </c>
      <c r="K8" s="2">
        <v>988000</v>
      </c>
      <c r="L8" s="2">
        <f t="shared" si="1"/>
        <v>988</v>
      </c>
      <c r="M8" s="64">
        <f t="shared" si="2"/>
        <v>2.501977103204655E-4</v>
      </c>
      <c r="N8" s="47"/>
      <c r="O8" s="48"/>
    </row>
    <row r="9" spans="2:15">
      <c r="B9" s="99">
        <v>7</v>
      </c>
      <c r="C9" s="57" t="s">
        <v>223</v>
      </c>
      <c r="D9" s="15" t="e">
        <f>#REF!</f>
        <v>#REF!</v>
      </c>
      <c r="E9" s="15" t="e">
        <f t="shared" si="0"/>
        <v>#REF!</v>
      </c>
      <c r="F9" s="103" t="s">
        <v>566</v>
      </c>
      <c r="H9" s="47"/>
      <c r="I9" s="48"/>
      <c r="J9" s="9" t="s">
        <v>343</v>
      </c>
      <c r="K9" s="2">
        <v>1999000</v>
      </c>
      <c r="L9" s="2">
        <f t="shared" si="1"/>
        <v>1999</v>
      </c>
      <c r="M9" s="64">
        <f t="shared" si="2"/>
        <v>5.0621986126580013E-4</v>
      </c>
      <c r="N9" s="47"/>
      <c r="O9" s="48"/>
    </row>
    <row r="10" spans="2:15" hidden="1">
      <c r="B10" s="99">
        <v>8</v>
      </c>
      <c r="C10" s="57" t="s">
        <v>224</v>
      </c>
      <c r="D10" s="15" t="e">
        <f>#REF!</f>
        <v>#REF!</v>
      </c>
      <c r="E10" s="15" t="e">
        <f t="shared" si="0"/>
        <v>#REF!</v>
      </c>
      <c r="F10" s="103"/>
      <c r="H10" s="47"/>
      <c r="I10" s="48"/>
      <c r="J10" s="9" t="s">
        <v>344</v>
      </c>
      <c r="K10" s="2">
        <v>1672000</v>
      </c>
      <c r="L10" s="2">
        <f t="shared" si="1"/>
        <v>1672</v>
      </c>
      <c r="M10" s="64">
        <f t="shared" si="2"/>
        <v>4.2341150977309543E-4</v>
      </c>
      <c r="N10" s="47"/>
      <c r="O10" s="48"/>
    </row>
    <row r="11" spans="2:15" hidden="1">
      <c r="B11" s="99">
        <v>9</v>
      </c>
      <c r="C11" s="57" t="s">
        <v>225</v>
      </c>
      <c r="D11" s="15" t="e">
        <f>#REF!</f>
        <v>#REF!</v>
      </c>
      <c r="E11" s="15" t="e">
        <f t="shared" si="0"/>
        <v>#REF!</v>
      </c>
      <c r="F11" s="103"/>
      <c r="H11" s="47"/>
      <c r="I11" s="48"/>
      <c r="J11" s="9" t="s">
        <v>345</v>
      </c>
      <c r="K11" s="2">
        <v>107424000</v>
      </c>
      <c r="L11" s="2">
        <f t="shared" si="1"/>
        <v>107424</v>
      </c>
      <c r="M11" s="64">
        <f t="shared" si="2"/>
        <v>2.720368302982357E-2</v>
      </c>
      <c r="N11" s="47"/>
      <c r="O11" s="48"/>
    </row>
    <row r="12" spans="2:15" hidden="1">
      <c r="B12" s="99">
        <v>10</v>
      </c>
      <c r="C12" s="57" t="s">
        <v>226</v>
      </c>
      <c r="D12" s="15" t="e">
        <f>#REF!</f>
        <v>#REF!</v>
      </c>
      <c r="E12" s="15" t="e">
        <f t="shared" si="0"/>
        <v>#REF!</v>
      </c>
      <c r="F12" s="103"/>
      <c r="H12" s="47"/>
      <c r="I12" s="48"/>
      <c r="J12" s="9" t="s">
        <v>346</v>
      </c>
      <c r="K12" s="2">
        <v>3891580</v>
      </c>
      <c r="L12" s="2">
        <f t="shared" si="1"/>
        <v>3891.58</v>
      </c>
      <c r="M12" s="64">
        <f t="shared" si="2"/>
        <v>9.854902889968797E-4</v>
      </c>
      <c r="N12" s="47"/>
      <c r="O12" s="48"/>
    </row>
    <row r="13" spans="2:15" hidden="1">
      <c r="B13" s="99">
        <v>11</v>
      </c>
      <c r="C13" s="57" t="s">
        <v>227</v>
      </c>
      <c r="D13" s="15" t="e">
        <f>#REF!</f>
        <v>#REF!</v>
      </c>
      <c r="E13" s="15" t="e">
        <f t="shared" si="0"/>
        <v>#REF!</v>
      </c>
      <c r="F13" s="103"/>
      <c r="H13" s="47"/>
      <c r="I13" s="48"/>
      <c r="J13" s="9" t="s">
        <v>347</v>
      </c>
      <c r="K13" s="2">
        <v>768000</v>
      </c>
      <c r="L13" s="2">
        <f t="shared" si="1"/>
        <v>768</v>
      </c>
      <c r="M13" s="64">
        <f t="shared" si="2"/>
        <v>1.9448566956084768E-4</v>
      </c>
      <c r="N13" s="47"/>
      <c r="O13" s="48"/>
    </row>
    <row r="14" spans="2:15" hidden="1">
      <c r="B14" s="99">
        <v>12</v>
      </c>
      <c r="C14" s="57" t="s">
        <v>228</v>
      </c>
      <c r="D14" s="15" t="e">
        <f>#REF!</f>
        <v>#REF!</v>
      </c>
      <c r="E14" s="15" t="e">
        <f t="shared" si="0"/>
        <v>#REF!</v>
      </c>
      <c r="F14" s="103"/>
      <c r="H14" s="47"/>
      <c r="I14" s="48"/>
      <c r="J14" s="9" t="s">
        <v>348</v>
      </c>
      <c r="K14" s="2">
        <v>787000</v>
      </c>
      <c r="L14" s="2">
        <f t="shared" si="1"/>
        <v>787</v>
      </c>
      <c r="M14" s="64">
        <f t="shared" si="2"/>
        <v>1.9929716399008741E-4</v>
      </c>
      <c r="N14" s="47"/>
      <c r="O14" s="48"/>
    </row>
    <row r="15" spans="2:15" hidden="1">
      <c r="B15" s="99">
        <v>13</v>
      </c>
      <c r="C15" s="57" t="s">
        <v>229</v>
      </c>
      <c r="D15" s="15" t="e">
        <f>#REF!</f>
        <v>#REF!</v>
      </c>
      <c r="E15" s="15" t="e">
        <f t="shared" si="0"/>
        <v>#REF!</v>
      </c>
      <c r="F15" s="103"/>
      <c r="H15" s="47"/>
      <c r="I15" s="48"/>
      <c r="J15" s="9" t="s">
        <v>349</v>
      </c>
      <c r="K15" s="2">
        <v>3136943000</v>
      </c>
      <c r="L15" s="2">
        <f t="shared" si="1"/>
        <v>3136943</v>
      </c>
      <c r="M15" s="64">
        <f t="shared" si="2"/>
        <v>0.79438861943908101</v>
      </c>
      <c r="N15" s="47"/>
      <c r="O15" s="48"/>
    </row>
    <row r="16" spans="2:15" hidden="1">
      <c r="B16" s="99">
        <v>14</v>
      </c>
      <c r="C16" s="57" t="s">
        <v>230</v>
      </c>
      <c r="D16" s="15" t="e">
        <f>#REF!</f>
        <v>#REF!</v>
      </c>
      <c r="E16" s="15" t="e">
        <f t="shared" si="0"/>
        <v>#REF!</v>
      </c>
      <c r="F16" s="103"/>
      <c r="H16" s="47"/>
      <c r="I16" s="48"/>
      <c r="J16" s="9" t="s">
        <v>350</v>
      </c>
      <c r="K16" s="2">
        <v>10938000</v>
      </c>
      <c r="L16" s="2">
        <f t="shared" si="1"/>
        <v>10938</v>
      </c>
      <c r="M16" s="64">
        <f t="shared" si="2"/>
        <v>2.769901371948635E-3</v>
      </c>
      <c r="N16" s="47"/>
      <c r="O16" s="48"/>
    </row>
    <row r="17" spans="2:15" hidden="1">
      <c r="B17" s="99">
        <v>15</v>
      </c>
      <c r="C17" s="57" t="s">
        <v>231</v>
      </c>
      <c r="D17" s="15" t="e">
        <f>#REF!</f>
        <v>#REF!</v>
      </c>
      <c r="E17" s="15" t="e">
        <f t="shared" si="0"/>
        <v>#REF!</v>
      </c>
      <c r="F17" s="103"/>
      <c r="H17" s="47"/>
      <c r="I17" s="48"/>
      <c r="J17" s="9" t="s">
        <v>351</v>
      </c>
      <c r="K17" s="2">
        <v>27291190</v>
      </c>
      <c r="L17" s="2">
        <f t="shared" si="1"/>
        <v>27291.19</v>
      </c>
      <c r="M17" s="64">
        <f t="shared" si="2"/>
        <v>6.9111267711748836E-3</v>
      </c>
      <c r="N17" s="47"/>
      <c r="O17" s="48"/>
    </row>
    <row r="18" spans="2:15" hidden="1">
      <c r="B18" s="99">
        <v>16</v>
      </c>
      <c r="C18" s="57" t="s">
        <v>232</v>
      </c>
      <c r="D18" s="15" t="e">
        <f>#REF!</f>
        <v>#REF!</v>
      </c>
      <c r="E18" s="15" t="e">
        <f t="shared" si="0"/>
        <v>#REF!</v>
      </c>
      <c r="F18" s="103"/>
      <c r="H18" s="47"/>
      <c r="I18" s="48"/>
      <c r="J18" s="9" t="s">
        <v>354</v>
      </c>
      <c r="K18" s="2">
        <v>69050118</v>
      </c>
      <c r="L18" s="2">
        <f t="shared" si="1"/>
        <v>69050.118000000002</v>
      </c>
      <c r="M18" s="64">
        <f t="shared" si="2"/>
        <v>1.7486013583965548E-2</v>
      </c>
      <c r="N18" s="47"/>
      <c r="O18" s="48"/>
    </row>
    <row r="19" spans="2:15" hidden="1">
      <c r="B19" s="99">
        <v>17</v>
      </c>
      <c r="C19" s="57" t="s">
        <v>233</v>
      </c>
      <c r="D19" s="15" t="e">
        <f>#REF!</f>
        <v>#REF!</v>
      </c>
      <c r="E19" s="15" t="e">
        <f t="shared" si="0"/>
        <v>#REF!</v>
      </c>
      <c r="F19" s="103"/>
      <c r="H19" s="47"/>
      <c r="I19" s="48"/>
      <c r="J19" s="9" t="s">
        <v>355</v>
      </c>
      <c r="K19" s="2">
        <v>12100000</v>
      </c>
      <c r="L19" s="2">
        <f t="shared" si="1"/>
        <v>12100</v>
      </c>
      <c r="M19" s="64">
        <f t="shared" si="2"/>
        <v>3.0641622417789801E-3</v>
      </c>
      <c r="N19" s="47"/>
      <c r="O19" s="48"/>
    </row>
    <row r="20" spans="2:15">
      <c r="B20" s="99">
        <v>8</v>
      </c>
      <c r="C20" s="57" t="s">
        <v>234</v>
      </c>
      <c r="D20" s="15" t="e">
        <f>#REF!</f>
        <v>#REF!</v>
      </c>
      <c r="E20" s="15" t="e">
        <f t="shared" si="0"/>
        <v>#REF!</v>
      </c>
      <c r="F20" s="103" t="s">
        <v>546</v>
      </c>
      <c r="H20" s="49"/>
      <c r="I20" s="50"/>
      <c r="J20" s="9" t="s">
        <v>155</v>
      </c>
      <c r="K20" s="20">
        <f>SUM(K6:K19)</f>
        <v>3948877065</v>
      </c>
      <c r="L20" s="62"/>
      <c r="M20" s="62"/>
      <c r="N20" s="49"/>
      <c r="O20" s="50"/>
    </row>
    <row r="21" spans="2:15">
      <c r="B21" s="99">
        <v>9</v>
      </c>
      <c r="C21" s="57" t="s">
        <v>235</v>
      </c>
      <c r="D21" s="15" t="e">
        <f>#REF!</f>
        <v>#REF!</v>
      </c>
      <c r="E21" s="15" t="e">
        <f t="shared" si="0"/>
        <v>#REF!</v>
      </c>
      <c r="F21" s="103" t="s">
        <v>544</v>
      </c>
    </row>
    <row r="22" spans="2:15">
      <c r="H22" s="923" t="s">
        <v>502</v>
      </c>
      <c r="I22" s="924"/>
      <c r="J22" s="65" t="s">
        <v>427</v>
      </c>
      <c r="K22" s="65" t="s">
        <v>158</v>
      </c>
      <c r="L22" s="63"/>
      <c r="M22" s="63"/>
      <c r="N22" s="4"/>
    </row>
    <row r="23" spans="2:15">
      <c r="C23" s="14" t="s">
        <v>589</v>
      </c>
      <c r="H23" s="44" t="s">
        <v>433</v>
      </c>
      <c r="I23" s="53" t="e">
        <f>D7</f>
        <v>#REF!</v>
      </c>
      <c r="J23" s="9" t="s">
        <v>352</v>
      </c>
      <c r="K23" s="2">
        <v>393575782</v>
      </c>
      <c r="L23" s="12"/>
      <c r="M23" s="12"/>
    </row>
    <row r="24" spans="2:15">
      <c r="C24" s="14"/>
      <c r="D24" s="8" t="e">
        <f>D3-D21</f>
        <v>#REF!</v>
      </c>
      <c r="H24" s="58"/>
      <c r="I24" s="59"/>
      <c r="J24" s="9" t="s">
        <v>353</v>
      </c>
      <c r="K24" s="2">
        <v>305487822</v>
      </c>
      <c r="L24" s="12"/>
      <c r="M24" s="12"/>
    </row>
    <row r="25" spans="2:15">
      <c r="D25" s="8" t="e">
        <f>D24/5305</f>
        <v>#REF!</v>
      </c>
      <c r="H25" s="60"/>
      <c r="I25" s="61"/>
      <c r="J25" s="9" t="s">
        <v>155</v>
      </c>
      <c r="K25" s="20">
        <f>SUM(K23:K24)</f>
        <v>699063604</v>
      </c>
      <c r="L25" s="4"/>
      <c r="M25" s="4"/>
    </row>
    <row r="26" spans="2:15">
      <c r="D26" s="8" t="e">
        <f>D21/5305</f>
        <v>#REF!</v>
      </c>
    </row>
  </sheetData>
  <mergeCells count="2">
    <mergeCell ref="H5:I5"/>
    <mergeCell ref="H22:I22"/>
  </mergeCells>
  <phoneticPr fontId="2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5" tint="0.39997558519241921"/>
  </sheetPr>
  <dimension ref="B1:R50"/>
  <sheetViews>
    <sheetView workbookViewId="0"/>
  </sheetViews>
  <sheetFormatPr defaultRowHeight="13.2"/>
  <cols>
    <col min="2" max="2" width="4.21875" customWidth="1"/>
    <col min="3" max="3" width="28.44140625" style="8" customWidth="1"/>
    <col min="4" max="4" width="19.44140625" style="8" hidden="1" customWidth="1"/>
    <col min="5" max="5" width="19.44140625" style="8" customWidth="1"/>
    <col min="7" max="7" width="3.21875" customWidth="1"/>
    <col min="8" max="8" width="26.109375" customWidth="1"/>
    <col min="9" max="9" width="16.109375" customWidth="1"/>
    <col min="10" max="10" width="31.88671875" hidden="1" customWidth="1"/>
    <col min="11" max="11" width="57.109375" customWidth="1"/>
    <col min="13" max="13" width="17.44140625" customWidth="1"/>
    <col min="14" max="14" width="12.88671875" bestFit="1" customWidth="1"/>
    <col min="15" max="15" width="6.44140625" customWidth="1"/>
    <col min="16" max="16" width="17.44140625" customWidth="1"/>
    <col min="17" max="17" width="11.44140625" bestFit="1" customWidth="1"/>
    <col min="18" max="18" width="6.44140625" customWidth="1"/>
  </cols>
  <sheetData>
    <row r="1" spans="2:18" ht="21">
      <c r="C1" s="6" t="s">
        <v>171</v>
      </c>
      <c r="D1" s="7" t="s">
        <v>216</v>
      </c>
      <c r="E1" s="7"/>
      <c r="F1" t="s">
        <v>590</v>
      </c>
      <c r="J1" t="s">
        <v>547</v>
      </c>
    </row>
    <row r="2" spans="2:18">
      <c r="B2" s="129"/>
      <c r="C2" s="129" t="s">
        <v>423</v>
      </c>
      <c r="D2" s="130" t="s">
        <v>172</v>
      </c>
      <c r="E2" s="129" t="s">
        <v>150</v>
      </c>
      <c r="G2" s="129"/>
      <c r="H2" s="129" t="s">
        <v>423</v>
      </c>
      <c r="I2" s="129" t="s">
        <v>150</v>
      </c>
      <c r="J2" s="127" t="s">
        <v>463</v>
      </c>
      <c r="K2" s="127" t="s">
        <v>540</v>
      </c>
    </row>
    <row r="3" spans="2:18">
      <c r="B3" s="89"/>
      <c r="C3" s="81" t="s">
        <v>174</v>
      </c>
      <c r="D3" s="51"/>
      <c r="E3" s="51"/>
      <c r="G3" s="89"/>
      <c r="H3" s="81" t="s">
        <v>174</v>
      </c>
      <c r="I3" s="131"/>
      <c r="J3" s="16"/>
      <c r="K3" s="132"/>
    </row>
    <row r="4" spans="2:18">
      <c r="B4" s="89">
        <v>1</v>
      </c>
      <c r="C4" s="81" t="s">
        <v>175</v>
      </c>
      <c r="D4" s="51" t="e">
        <f>#REF!</f>
        <v>#REF!</v>
      </c>
      <c r="E4" s="51" t="e">
        <f>D4/1000</f>
        <v>#REF!</v>
      </c>
      <c r="G4" s="89">
        <v>1</v>
      </c>
      <c r="H4" s="81" t="s">
        <v>175</v>
      </c>
      <c r="I4" s="131" t="e">
        <f>E4</f>
        <v>#REF!</v>
      </c>
      <c r="J4" s="16" t="s">
        <v>548</v>
      </c>
      <c r="K4" s="16" t="s">
        <v>548</v>
      </c>
    </row>
    <row r="5" spans="2:18">
      <c r="B5" s="89">
        <v>2</v>
      </c>
      <c r="C5" s="81" t="s">
        <v>176</v>
      </c>
      <c r="D5" s="51" t="e">
        <f>#REF!</f>
        <v>#REF!</v>
      </c>
      <c r="E5" s="51" t="e">
        <f t="shared" ref="E5:E50" si="0">D5/1000</f>
        <v>#REF!</v>
      </c>
      <c r="G5" s="89">
        <v>2</v>
      </c>
      <c r="H5" s="81" t="s">
        <v>176</v>
      </c>
      <c r="I5" s="131" t="e">
        <f t="shared" ref="I5:I50" si="1">E5</f>
        <v>#REF!</v>
      </c>
      <c r="J5" s="16" t="s">
        <v>549</v>
      </c>
      <c r="K5" s="16" t="s">
        <v>549</v>
      </c>
      <c r="M5" s="56" t="s">
        <v>574</v>
      </c>
      <c r="N5" s="56" t="s">
        <v>576</v>
      </c>
      <c r="O5" s="56" t="s">
        <v>577</v>
      </c>
      <c r="P5" s="96" t="s">
        <v>575</v>
      </c>
      <c r="Q5" s="96" t="s">
        <v>576</v>
      </c>
      <c r="R5" s="96" t="s">
        <v>577</v>
      </c>
    </row>
    <row r="6" spans="2:18">
      <c r="B6" s="89">
        <v>3</v>
      </c>
      <c r="C6" s="81" t="s">
        <v>177</v>
      </c>
      <c r="D6" s="51" t="e">
        <f>#REF!</f>
        <v>#REF!</v>
      </c>
      <c r="E6" s="51" t="e">
        <f t="shared" si="0"/>
        <v>#REF!</v>
      </c>
      <c r="G6" s="89">
        <v>3</v>
      </c>
      <c r="H6" s="81" t="s">
        <v>177</v>
      </c>
      <c r="I6" s="131" t="e">
        <f t="shared" si="1"/>
        <v>#REF!</v>
      </c>
      <c r="J6" s="16" t="s">
        <v>434</v>
      </c>
      <c r="K6" s="16" t="s">
        <v>553</v>
      </c>
      <c r="M6" s="120" t="s">
        <v>578</v>
      </c>
      <c r="N6" s="53" t="e">
        <f>I16</f>
        <v>#REF!</v>
      </c>
      <c r="O6" s="54" t="e">
        <f>N6/$N$14</f>
        <v>#REF!</v>
      </c>
      <c r="P6" s="121" t="s">
        <v>582</v>
      </c>
      <c r="Q6" s="53" t="e">
        <f>I6</f>
        <v>#REF!</v>
      </c>
      <c r="R6" s="54" t="e">
        <f>Q6/$Q$14</f>
        <v>#REF!</v>
      </c>
    </row>
    <row r="7" spans="2:18">
      <c r="B7" s="89">
        <v>4</v>
      </c>
      <c r="C7" s="81" t="s">
        <v>178</v>
      </c>
      <c r="D7" s="51" t="e">
        <f>#REF!</f>
        <v>#REF!</v>
      </c>
      <c r="E7" s="51" t="e">
        <f t="shared" si="0"/>
        <v>#REF!</v>
      </c>
      <c r="G7" s="89">
        <v>4</v>
      </c>
      <c r="H7" s="81" t="s">
        <v>178</v>
      </c>
      <c r="I7" s="131" t="e">
        <f t="shared" si="1"/>
        <v>#REF!</v>
      </c>
      <c r="J7" s="16" t="s">
        <v>435</v>
      </c>
      <c r="K7" s="16" t="s">
        <v>553</v>
      </c>
      <c r="M7" s="120" t="s">
        <v>579</v>
      </c>
      <c r="N7" s="53" t="e">
        <f>I17</f>
        <v>#REF!</v>
      </c>
      <c r="O7" s="54">
        <v>9.5000000000000001E-2</v>
      </c>
      <c r="P7" s="121" t="s">
        <v>583</v>
      </c>
      <c r="Q7" s="53" t="e">
        <f>I7</f>
        <v>#REF!</v>
      </c>
      <c r="R7" s="54" t="e">
        <f t="shared" ref="R7:R13" si="2">Q7/$Q$14</f>
        <v>#REF!</v>
      </c>
    </row>
    <row r="8" spans="2:18">
      <c r="B8" s="89">
        <v>5</v>
      </c>
      <c r="C8" s="81" t="s">
        <v>179</v>
      </c>
      <c r="D8" s="51" t="e">
        <f>#REF!</f>
        <v>#REF!</v>
      </c>
      <c r="E8" s="51" t="e">
        <f t="shared" si="0"/>
        <v>#REF!</v>
      </c>
      <c r="G8" s="89">
        <v>5</v>
      </c>
      <c r="H8" s="81" t="s">
        <v>179</v>
      </c>
      <c r="I8" s="131" t="e">
        <f t="shared" si="1"/>
        <v>#REF!</v>
      </c>
      <c r="J8" s="16" t="s">
        <v>436</v>
      </c>
      <c r="K8" s="16" t="s">
        <v>553</v>
      </c>
      <c r="M8" s="120" t="s">
        <v>581</v>
      </c>
      <c r="N8" s="53" t="e">
        <f>I18</f>
        <v>#REF!</v>
      </c>
      <c r="O8" s="54" t="e">
        <f>N8/$N$14</f>
        <v>#REF!</v>
      </c>
      <c r="P8" s="121" t="s">
        <v>584</v>
      </c>
      <c r="Q8" s="53" t="e">
        <f>I8</f>
        <v>#REF!</v>
      </c>
      <c r="R8" s="54" t="e">
        <f t="shared" si="2"/>
        <v>#REF!</v>
      </c>
    </row>
    <row r="9" spans="2:18">
      <c r="B9" s="89">
        <v>6</v>
      </c>
      <c r="C9" s="81" t="s">
        <v>180</v>
      </c>
      <c r="D9" s="51" t="e">
        <f>#REF!</f>
        <v>#REF!</v>
      </c>
      <c r="E9" s="51" t="e">
        <f t="shared" si="0"/>
        <v>#REF!</v>
      </c>
      <c r="G9" s="89">
        <v>6</v>
      </c>
      <c r="H9" s="81" t="s">
        <v>180</v>
      </c>
      <c r="I9" s="131" t="e">
        <f t="shared" si="1"/>
        <v>#REF!</v>
      </c>
      <c r="J9" s="16" t="s">
        <v>437</v>
      </c>
      <c r="K9" s="16" t="s">
        <v>553</v>
      </c>
      <c r="M9" s="120" t="s">
        <v>580</v>
      </c>
      <c r="N9" s="53" t="e">
        <f>I19</f>
        <v>#REF!</v>
      </c>
      <c r="O9" s="54" t="e">
        <f>N9/$N$14</f>
        <v>#REF!</v>
      </c>
      <c r="P9" s="121" t="s">
        <v>595</v>
      </c>
      <c r="Q9" s="53" t="e">
        <f>I9</f>
        <v>#REF!</v>
      </c>
      <c r="R9" s="54" t="e">
        <f t="shared" si="2"/>
        <v>#REF!</v>
      </c>
    </row>
    <row r="10" spans="2:18">
      <c r="B10" s="89">
        <v>7</v>
      </c>
      <c r="C10" s="81" t="s">
        <v>181</v>
      </c>
      <c r="D10" s="51" t="e">
        <f>#REF!</f>
        <v>#REF!</v>
      </c>
      <c r="E10" s="51" t="e">
        <f t="shared" si="0"/>
        <v>#REF!</v>
      </c>
      <c r="G10" s="89">
        <v>7</v>
      </c>
      <c r="H10" s="81" t="s">
        <v>181</v>
      </c>
      <c r="I10" s="131" t="e">
        <f t="shared" si="1"/>
        <v>#REF!</v>
      </c>
      <c r="J10" s="16" t="s">
        <v>550</v>
      </c>
      <c r="K10" s="16" t="s">
        <v>550</v>
      </c>
      <c r="M10" s="120"/>
      <c r="N10" s="9"/>
      <c r="O10" s="9"/>
      <c r="P10" s="121" t="s">
        <v>585</v>
      </c>
      <c r="Q10" s="53" t="e">
        <f>I11</f>
        <v>#REF!</v>
      </c>
      <c r="R10" s="54" t="e">
        <f t="shared" si="2"/>
        <v>#REF!</v>
      </c>
    </row>
    <row r="11" spans="2:18">
      <c r="B11" s="89">
        <v>8</v>
      </c>
      <c r="C11" s="81" t="s">
        <v>182</v>
      </c>
      <c r="D11" s="51" t="e">
        <f>#REF!</f>
        <v>#REF!</v>
      </c>
      <c r="E11" s="51" t="e">
        <f t="shared" si="0"/>
        <v>#REF!</v>
      </c>
      <c r="G11" s="89">
        <v>8</v>
      </c>
      <c r="H11" s="81" t="s">
        <v>182</v>
      </c>
      <c r="I11" s="131" t="e">
        <f t="shared" si="1"/>
        <v>#REF!</v>
      </c>
      <c r="J11" s="16" t="s">
        <v>455</v>
      </c>
      <c r="K11" s="16" t="s">
        <v>553</v>
      </c>
      <c r="M11" s="17"/>
      <c r="N11" s="9"/>
      <c r="O11" s="9"/>
      <c r="P11" s="121" t="s">
        <v>586</v>
      </c>
      <c r="Q11" s="53" t="e">
        <f>I12</f>
        <v>#REF!</v>
      </c>
      <c r="R11" s="54" t="e">
        <f t="shared" si="2"/>
        <v>#REF!</v>
      </c>
    </row>
    <row r="12" spans="2:18">
      <c r="B12" s="89">
        <v>9</v>
      </c>
      <c r="C12" s="81" t="s">
        <v>183</v>
      </c>
      <c r="D12" s="51" t="e">
        <f>#REF!</f>
        <v>#REF!</v>
      </c>
      <c r="E12" s="51" t="e">
        <f t="shared" si="0"/>
        <v>#REF!</v>
      </c>
      <c r="G12" s="89">
        <v>9</v>
      </c>
      <c r="H12" s="81" t="s">
        <v>183</v>
      </c>
      <c r="I12" s="131" t="e">
        <f t="shared" si="1"/>
        <v>#REF!</v>
      </c>
      <c r="J12" s="16" t="s">
        <v>438</v>
      </c>
      <c r="K12" s="16" t="s">
        <v>553</v>
      </c>
      <c r="M12" s="17"/>
      <c r="N12" s="9"/>
      <c r="O12" s="9"/>
      <c r="P12" s="121" t="s">
        <v>587</v>
      </c>
      <c r="Q12" s="53" t="e">
        <f>I13</f>
        <v>#REF!</v>
      </c>
      <c r="R12" s="54" t="e">
        <f t="shared" si="2"/>
        <v>#REF!</v>
      </c>
    </row>
    <row r="13" spans="2:18">
      <c r="B13" s="89">
        <v>10</v>
      </c>
      <c r="C13" s="81" t="s">
        <v>184</v>
      </c>
      <c r="D13" s="51" t="e">
        <f>#REF!</f>
        <v>#REF!</v>
      </c>
      <c r="E13" s="51" t="e">
        <f t="shared" si="0"/>
        <v>#REF!</v>
      </c>
      <c r="G13" s="89">
        <v>10</v>
      </c>
      <c r="H13" s="81" t="s">
        <v>184</v>
      </c>
      <c r="I13" s="131" t="e">
        <f t="shared" si="1"/>
        <v>#REF!</v>
      </c>
      <c r="J13" s="16" t="s">
        <v>439</v>
      </c>
      <c r="K13" s="16" t="s">
        <v>553</v>
      </c>
      <c r="M13" s="17"/>
      <c r="N13" s="9"/>
      <c r="O13" s="9"/>
      <c r="P13" s="121" t="s">
        <v>594</v>
      </c>
      <c r="Q13" s="53" t="e">
        <f>I14</f>
        <v>#REF!</v>
      </c>
      <c r="R13" s="54" t="e">
        <f t="shared" si="2"/>
        <v>#REF!</v>
      </c>
    </row>
    <row r="14" spans="2:18">
      <c r="B14" s="89">
        <v>11</v>
      </c>
      <c r="C14" s="81" t="s">
        <v>180</v>
      </c>
      <c r="D14" s="51" t="e">
        <f>#REF!</f>
        <v>#REF!</v>
      </c>
      <c r="E14" s="51" t="e">
        <f t="shared" si="0"/>
        <v>#REF!</v>
      </c>
      <c r="G14" s="89">
        <v>11</v>
      </c>
      <c r="H14" s="81" t="s">
        <v>180</v>
      </c>
      <c r="I14" s="131" t="e">
        <f t="shared" si="1"/>
        <v>#REF!</v>
      </c>
      <c r="J14" s="16" t="s">
        <v>440</v>
      </c>
      <c r="K14" s="16" t="s">
        <v>553</v>
      </c>
      <c r="M14" s="17" t="s">
        <v>573</v>
      </c>
      <c r="N14" s="53" t="e">
        <f>SUM(N6:N13)</f>
        <v>#REF!</v>
      </c>
      <c r="O14" s="119">
        <v>1</v>
      </c>
      <c r="P14" s="121" t="s">
        <v>573</v>
      </c>
      <c r="Q14" s="53" t="e">
        <f>SUM(Q6:Q13)</f>
        <v>#REF!</v>
      </c>
      <c r="R14" s="119">
        <v>1</v>
      </c>
    </row>
    <row r="15" spans="2:18">
      <c r="B15" s="89">
        <v>12</v>
      </c>
      <c r="C15" s="81" t="s">
        <v>185</v>
      </c>
      <c r="D15" s="51" t="e">
        <f>#REF!</f>
        <v>#REF!</v>
      </c>
      <c r="E15" s="51" t="e">
        <f t="shared" si="0"/>
        <v>#REF!</v>
      </c>
      <c r="G15" s="89">
        <v>12</v>
      </c>
      <c r="H15" s="81" t="s">
        <v>185</v>
      </c>
      <c r="I15" s="131" t="e">
        <f t="shared" si="1"/>
        <v>#REF!</v>
      </c>
      <c r="J15" s="16" t="s">
        <v>551</v>
      </c>
      <c r="K15" s="16" t="s">
        <v>551</v>
      </c>
    </row>
    <row r="16" spans="2:18">
      <c r="B16" s="89">
        <v>13</v>
      </c>
      <c r="C16" s="81" t="s">
        <v>186</v>
      </c>
      <c r="D16" s="51" t="e">
        <f>#REF!</f>
        <v>#REF!</v>
      </c>
      <c r="E16" s="51" t="e">
        <f t="shared" si="0"/>
        <v>#REF!</v>
      </c>
      <c r="G16" s="89">
        <v>13</v>
      </c>
      <c r="H16" s="81" t="s">
        <v>186</v>
      </c>
      <c r="I16" s="131" t="e">
        <f t="shared" si="1"/>
        <v>#REF!</v>
      </c>
      <c r="J16" s="16" t="s">
        <v>441</v>
      </c>
      <c r="K16" s="16" t="s">
        <v>553</v>
      </c>
    </row>
    <row r="17" spans="2:11">
      <c r="B17" s="89">
        <v>14</v>
      </c>
      <c r="C17" s="81" t="s">
        <v>187</v>
      </c>
      <c r="D17" s="51" t="e">
        <f>#REF!</f>
        <v>#REF!</v>
      </c>
      <c r="E17" s="51" t="e">
        <f t="shared" si="0"/>
        <v>#REF!</v>
      </c>
      <c r="G17" s="89">
        <v>14</v>
      </c>
      <c r="H17" s="81" t="s">
        <v>187</v>
      </c>
      <c r="I17" s="131" t="e">
        <f t="shared" si="1"/>
        <v>#REF!</v>
      </c>
      <c r="J17" s="16" t="s">
        <v>456</v>
      </c>
      <c r="K17" s="16" t="s">
        <v>554</v>
      </c>
    </row>
    <row r="18" spans="2:11">
      <c r="B18" s="89">
        <v>15</v>
      </c>
      <c r="C18" s="81" t="s">
        <v>188</v>
      </c>
      <c r="D18" s="51" t="e">
        <f>#REF!</f>
        <v>#REF!</v>
      </c>
      <c r="E18" s="51" t="e">
        <f t="shared" si="0"/>
        <v>#REF!</v>
      </c>
      <c r="G18" s="89">
        <v>15</v>
      </c>
      <c r="H18" s="81" t="s">
        <v>188</v>
      </c>
      <c r="I18" s="131" t="e">
        <f t="shared" si="1"/>
        <v>#REF!</v>
      </c>
      <c r="J18" s="16" t="s">
        <v>457</v>
      </c>
      <c r="K18" s="16" t="s">
        <v>553</v>
      </c>
    </row>
    <row r="19" spans="2:11">
      <c r="B19" s="89">
        <v>16</v>
      </c>
      <c r="C19" s="81" t="s">
        <v>189</v>
      </c>
      <c r="D19" s="51" t="e">
        <f>#REF!</f>
        <v>#REF!</v>
      </c>
      <c r="E19" s="51" t="e">
        <f t="shared" si="0"/>
        <v>#REF!</v>
      </c>
      <c r="G19" s="89">
        <v>16</v>
      </c>
      <c r="H19" s="81" t="s">
        <v>189</v>
      </c>
      <c r="I19" s="131" t="e">
        <f t="shared" si="1"/>
        <v>#REF!</v>
      </c>
      <c r="J19" s="16" t="s">
        <v>442</v>
      </c>
      <c r="K19" s="16" t="s">
        <v>553</v>
      </c>
    </row>
    <row r="20" spans="2:11">
      <c r="B20" s="89">
        <v>17</v>
      </c>
      <c r="C20" s="81" t="s">
        <v>190</v>
      </c>
      <c r="D20" s="51" t="e">
        <f>#REF!</f>
        <v>#REF!</v>
      </c>
      <c r="E20" s="51" t="e">
        <f t="shared" si="0"/>
        <v>#REF!</v>
      </c>
      <c r="G20" s="89">
        <v>17</v>
      </c>
      <c r="H20" s="81" t="s">
        <v>190</v>
      </c>
      <c r="I20" s="131" t="e">
        <f t="shared" si="1"/>
        <v>#REF!</v>
      </c>
      <c r="J20" s="16" t="s">
        <v>501</v>
      </c>
      <c r="K20" s="16" t="s">
        <v>501</v>
      </c>
    </row>
    <row r="21" spans="2:11">
      <c r="B21" s="89">
        <v>18</v>
      </c>
      <c r="C21" s="81" t="s">
        <v>191</v>
      </c>
      <c r="D21" s="51" t="e">
        <f>#REF!</f>
        <v>#REF!</v>
      </c>
      <c r="E21" s="51" t="e">
        <f t="shared" si="0"/>
        <v>#REF!</v>
      </c>
      <c r="G21" s="89">
        <v>18</v>
      </c>
      <c r="H21" s="81" t="s">
        <v>191</v>
      </c>
      <c r="I21" s="131" t="e">
        <f t="shared" si="1"/>
        <v>#REF!</v>
      </c>
      <c r="J21" s="16" t="s">
        <v>462</v>
      </c>
      <c r="K21" s="16" t="s">
        <v>566</v>
      </c>
    </row>
    <row r="22" spans="2:11">
      <c r="B22" s="89">
        <v>19</v>
      </c>
      <c r="C22" s="81" t="s">
        <v>192</v>
      </c>
      <c r="D22" s="51" t="e">
        <f>#REF!</f>
        <v>#REF!</v>
      </c>
      <c r="E22" s="51" t="e">
        <f t="shared" si="0"/>
        <v>#REF!</v>
      </c>
      <c r="G22" s="89">
        <v>19</v>
      </c>
      <c r="H22" s="81" t="s">
        <v>192</v>
      </c>
      <c r="I22" s="131" t="e">
        <f t="shared" si="1"/>
        <v>#REF!</v>
      </c>
      <c r="J22" s="16" t="s">
        <v>443</v>
      </c>
      <c r="K22" s="16" t="s">
        <v>566</v>
      </c>
    </row>
    <row r="23" spans="2:11">
      <c r="B23" s="89">
        <v>20</v>
      </c>
      <c r="C23" s="81" t="s">
        <v>193</v>
      </c>
      <c r="D23" s="51" t="e">
        <f>#REF!</f>
        <v>#REF!</v>
      </c>
      <c r="E23" s="51" t="e">
        <f t="shared" si="0"/>
        <v>#REF!</v>
      </c>
      <c r="G23" s="89">
        <v>20</v>
      </c>
      <c r="H23" s="81" t="s">
        <v>193</v>
      </c>
      <c r="I23" s="131" t="e">
        <f t="shared" si="1"/>
        <v>#REF!</v>
      </c>
      <c r="J23" s="16" t="s">
        <v>444</v>
      </c>
      <c r="K23" s="16" t="s">
        <v>566</v>
      </c>
    </row>
    <row r="24" spans="2:11">
      <c r="B24" s="89">
        <v>21</v>
      </c>
      <c r="C24" s="81" t="s">
        <v>194</v>
      </c>
      <c r="D24" s="51" t="e">
        <f>#REF!</f>
        <v>#REF!</v>
      </c>
      <c r="E24" s="51" t="e">
        <f t="shared" si="0"/>
        <v>#REF!</v>
      </c>
      <c r="G24" s="89">
        <v>21</v>
      </c>
      <c r="H24" s="81" t="s">
        <v>194</v>
      </c>
      <c r="I24" s="131" t="e">
        <f t="shared" si="1"/>
        <v>#REF!</v>
      </c>
      <c r="J24" s="133" t="s">
        <v>465</v>
      </c>
      <c r="K24" s="133" t="s">
        <v>465</v>
      </c>
    </row>
    <row r="25" spans="2:11">
      <c r="B25" s="89"/>
      <c r="C25" s="81" t="s">
        <v>195</v>
      </c>
      <c r="D25" s="51"/>
      <c r="E25" s="51"/>
      <c r="G25" s="89"/>
      <c r="H25" s="81" t="s">
        <v>195</v>
      </c>
      <c r="I25" s="131"/>
      <c r="J25" s="16"/>
      <c r="K25" s="16"/>
    </row>
    <row r="26" spans="2:11">
      <c r="B26" s="81">
        <v>22</v>
      </c>
      <c r="C26" s="81" t="s">
        <v>196</v>
      </c>
      <c r="D26" s="51" t="e">
        <f>#REF!</f>
        <v>#REF!</v>
      </c>
      <c r="E26" s="51" t="e">
        <f t="shared" si="0"/>
        <v>#REF!</v>
      </c>
      <c r="G26" s="81">
        <v>22</v>
      </c>
      <c r="H26" s="81" t="s">
        <v>196</v>
      </c>
      <c r="I26" s="131" t="e">
        <f t="shared" si="1"/>
        <v>#REF!</v>
      </c>
      <c r="J26" s="16" t="s">
        <v>489</v>
      </c>
      <c r="K26" s="16" t="s">
        <v>561</v>
      </c>
    </row>
    <row r="27" spans="2:11">
      <c r="B27" s="81">
        <v>23</v>
      </c>
      <c r="C27" s="81" t="s">
        <v>197</v>
      </c>
      <c r="D27" s="51" t="e">
        <f>#REF!</f>
        <v>#REF!</v>
      </c>
      <c r="E27" s="51" t="e">
        <f t="shared" si="0"/>
        <v>#REF!</v>
      </c>
      <c r="G27" s="81">
        <v>23</v>
      </c>
      <c r="H27" s="81" t="s">
        <v>197</v>
      </c>
      <c r="I27" s="131" t="e">
        <f t="shared" si="1"/>
        <v>#REF!</v>
      </c>
      <c r="J27" s="16" t="s">
        <v>445</v>
      </c>
      <c r="K27" s="16" t="s">
        <v>553</v>
      </c>
    </row>
    <row r="28" spans="2:11">
      <c r="B28" s="81">
        <v>24</v>
      </c>
      <c r="C28" s="81" t="s">
        <v>198</v>
      </c>
      <c r="D28" s="51" t="e">
        <f>#REF!</f>
        <v>#REF!</v>
      </c>
      <c r="E28" s="51" t="e">
        <f t="shared" si="0"/>
        <v>#REF!</v>
      </c>
      <c r="G28" s="81">
        <v>24</v>
      </c>
      <c r="H28" s="81" t="s">
        <v>198</v>
      </c>
      <c r="I28" s="131" t="e">
        <f t="shared" si="1"/>
        <v>#REF!</v>
      </c>
      <c r="J28" s="16" t="s">
        <v>446</v>
      </c>
      <c r="K28" s="16" t="s">
        <v>553</v>
      </c>
    </row>
    <row r="29" spans="2:11">
      <c r="B29" s="81">
        <v>25</v>
      </c>
      <c r="C29" s="81" t="s">
        <v>199</v>
      </c>
      <c r="D29" s="51" t="e">
        <f>#REF!</f>
        <v>#REF!</v>
      </c>
      <c r="E29" s="51" t="e">
        <f t="shared" si="0"/>
        <v>#REF!</v>
      </c>
      <c r="G29" s="81">
        <v>25</v>
      </c>
      <c r="H29" s="81" t="s">
        <v>199</v>
      </c>
      <c r="I29" s="131" t="e">
        <f t="shared" si="1"/>
        <v>#REF!</v>
      </c>
      <c r="J29" s="16" t="s">
        <v>447</v>
      </c>
      <c r="K29" s="16" t="s">
        <v>553</v>
      </c>
    </row>
    <row r="30" spans="2:11">
      <c r="B30" s="81">
        <v>26</v>
      </c>
      <c r="C30" s="81" t="s">
        <v>200</v>
      </c>
      <c r="D30" s="51" t="e">
        <f>#REF!</f>
        <v>#REF!</v>
      </c>
      <c r="E30" s="51" t="e">
        <f t="shared" si="0"/>
        <v>#REF!</v>
      </c>
      <c r="G30" s="81">
        <v>26</v>
      </c>
      <c r="H30" s="81" t="s">
        <v>200</v>
      </c>
      <c r="I30" s="131" t="e">
        <f t="shared" si="1"/>
        <v>#REF!</v>
      </c>
      <c r="J30" s="16" t="s">
        <v>448</v>
      </c>
      <c r="K30" s="16" t="s">
        <v>553</v>
      </c>
    </row>
    <row r="31" spans="2:11">
      <c r="B31" s="81">
        <v>27</v>
      </c>
      <c r="C31" s="81" t="s">
        <v>192</v>
      </c>
      <c r="D31" s="51" t="e">
        <f>#REF!</f>
        <v>#REF!</v>
      </c>
      <c r="E31" s="51" t="e">
        <f t="shared" si="0"/>
        <v>#REF!</v>
      </c>
      <c r="G31" s="81">
        <v>27</v>
      </c>
      <c r="H31" s="81" t="s">
        <v>192</v>
      </c>
      <c r="I31" s="131" t="e">
        <f t="shared" si="1"/>
        <v>#REF!</v>
      </c>
      <c r="J31" s="16" t="s">
        <v>449</v>
      </c>
      <c r="K31" s="16" t="s">
        <v>553</v>
      </c>
    </row>
    <row r="32" spans="2:11">
      <c r="B32" s="81">
        <v>28</v>
      </c>
      <c r="C32" s="81" t="s">
        <v>201</v>
      </c>
      <c r="D32" s="51" t="e">
        <f>#REF!</f>
        <v>#REF!</v>
      </c>
      <c r="E32" s="51" t="e">
        <f t="shared" si="0"/>
        <v>#REF!</v>
      </c>
      <c r="G32" s="81">
        <v>28</v>
      </c>
      <c r="H32" s="81" t="s">
        <v>201</v>
      </c>
      <c r="I32" s="131" t="e">
        <f t="shared" si="1"/>
        <v>#REF!</v>
      </c>
      <c r="J32" s="16" t="s">
        <v>552</v>
      </c>
      <c r="K32" s="16" t="s">
        <v>562</v>
      </c>
    </row>
    <row r="33" spans="2:11">
      <c r="B33" s="81">
        <v>29</v>
      </c>
      <c r="C33" s="81" t="s">
        <v>187</v>
      </c>
      <c r="D33" s="51" t="e">
        <f>#REF!</f>
        <v>#REF!</v>
      </c>
      <c r="E33" s="51" t="e">
        <f t="shared" si="0"/>
        <v>#REF!</v>
      </c>
      <c r="G33" s="81">
        <v>29</v>
      </c>
      <c r="H33" s="81" t="s">
        <v>187</v>
      </c>
      <c r="I33" s="131" t="e">
        <f t="shared" si="1"/>
        <v>#REF!</v>
      </c>
      <c r="J33" s="16" t="s">
        <v>450</v>
      </c>
      <c r="K33" s="16" t="s">
        <v>560</v>
      </c>
    </row>
    <row r="34" spans="2:11">
      <c r="B34" s="81">
        <v>30</v>
      </c>
      <c r="C34" s="81" t="s">
        <v>202</v>
      </c>
      <c r="D34" s="51" t="e">
        <f>#REF!</f>
        <v>#REF!</v>
      </c>
      <c r="E34" s="51" t="e">
        <f t="shared" si="0"/>
        <v>#REF!</v>
      </c>
      <c r="G34" s="81">
        <v>30</v>
      </c>
      <c r="H34" s="81" t="s">
        <v>202</v>
      </c>
      <c r="I34" s="131" t="e">
        <f t="shared" si="1"/>
        <v>#REF!</v>
      </c>
      <c r="J34" s="16" t="s">
        <v>458</v>
      </c>
      <c r="K34" s="16" t="s">
        <v>553</v>
      </c>
    </row>
    <row r="35" spans="2:11">
      <c r="B35" s="81">
        <v>31</v>
      </c>
      <c r="C35" s="81" t="s">
        <v>203</v>
      </c>
      <c r="D35" s="51" t="e">
        <f>#REF!</f>
        <v>#REF!</v>
      </c>
      <c r="E35" s="51" t="e">
        <f t="shared" si="0"/>
        <v>#REF!</v>
      </c>
      <c r="G35" s="81">
        <v>31</v>
      </c>
      <c r="H35" s="81" t="s">
        <v>203</v>
      </c>
      <c r="I35" s="131" t="e">
        <f t="shared" si="1"/>
        <v>#REF!</v>
      </c>
      <c r="J35" s="16" t="s">
        <v>451</v>
      </c>
      <c r="K35" s="16" t="s">
        <v>553</v>
      </c>
    </row>
    <row r="36" spans="2:11">
      <c r="B36" s="81">
        <v>32</v>
      </c>
      <c r="C36" s="81" t="s">
        <v>204</v>
      </c>
      <c r="D36" s="51" t="e">
        <f>#REF!</f>
        <v>#REF!</v>
      </c>
      <c r="E36" s="51" t="e">
        <f t="shared" si="0"/>
        <v>#REF!</v>
      </c>
      <c r="G36" s="81">
        <v>32</v>
      </c>
      <c r="H36" s="81" t="s">
        <v>204</v>
      </c>
      <c r="I36" s="131" t="e">
        <f t="shared" si="1"/>
        <v>#REF!</v>
      </c>
      <c r="J36" s="16" t="s">
        <v>459</v>
      </c>
      <c r="K36" s="16" t="s">
        <v>553</v>
      </c>
    </row>
    <row r="37" spans="2:11">
      <c r="B37" s="81">
        <v>33</v>
      </c>
      <c r="C37" s="81" t="s">
        <v>189</v>
      </c>
      <c r="D37" s="51" t="e">
        <f>#REF!</f>
        <v>#REF!</v>
      </c>
      <c r="E37" s="51" t="e">
        <f t="shared" si="0"/>
        <v>#REF!</v>
      </c>
      <c r="G37" s="81">
        <v>33</v>
      </c>
      <c r="H37" s="81" t="s">
        <v>189</v>
      </c>
      <c r="I37" s="131" t="e">
        <f t="shared" si="1"/>
        <v>#REF!</v>
      </c>
      <c r="J37" s="16" t="s">
        <v>452</v>
      </c>
      <c r="K37" s="16" t="s">
        <v>553</v>
      </c>
    </row>
    <row r="38" spans="2:11">
      <c r="B38" s="81">
        <v>34</v>
      </c>
      <c r="C38" s="81" t="s">
        <v>205</v>
      </c>
      <c r="D38" s="51" t="e">
        <f>#REF!</f>
        <v>#REF!</v>
      </c>
      <c r="E38" s="51" t="e">
        <f t="shared" si="0"/>
        <v>#REF!</v>
      </c>
      <c r="G38" s="81">
        <v>34</v>
      </c>
      <c r="H38" s="81" t="s">
        <v>205</v>
      </c>
      <c r="I38" s="131" t="e">
        <f t="shared" si="1"/>
        <v>#REF!</v>
      </c>
      <c r="J38" s="133" t="s">
        <v>464</v>
      </c>
      <c r="K38" s="133" t="s">
        <v>563</v>
      </c>
    </row>
    <row r="39" spans="2:11">
      <c r="B39" s="89"/>
      <c r="C39" s="81" t="s">
        <v>206</v>
      </c>
      <c r="D39" s="51"/>
      <c r="E39" s="51"/>
      <c r="G39" s="89"/>
      <c r="H39" s="81" t="s">
        <v>206</v>
      </c>
      <c r="I39" s="131"/>
      <c r="J39" s="133"/>
      <c r="K39" s="133"/>
    </row>
    <row r="40" spans="2:11">
      <c r="B40" s="89">
        <v>35</v>
      </c>
      <c r="C40" s="81" t="s">
        <v>207</v>
      </c>
      <c r="D40" s="51" t="e">
        <f>#REF!</f>
        <v>#REF!</v>
      </c>
      <c r="E40" s="51" t="e">
        <f t="shared" si="0"/>
        <v>#REF!</v>
      </c>
      <c r="G40" s="89">
        <v>35</v>
      </c>
      <c r="H40" s="81" t="s">
        <v>207</v>
      </c>
      <c r="I40" s="131" t="e">
        <f t="shared" si="1"/>
        <v>#REF!</v>
      </c>
      <c r="J40" s="16" t="s">
        <v>555</v>
      </c>
      <c r="K40" s="16" t="s">
        <v>555</v>
      </c>
    </row>
    <row r="41" spans="2:11">
      <c r="B41" s="89">
        <v>36</v>
      </c>
      <c r="C41" s="81" t="s">
        <v>208</v>
      </c>
      <c r="D41" s="51" t="e">
        <f>#REF!</f>
        <v>#REF!</v>
      </c>
      <c r="E41" s="51" t="e">
        <f t="shared" si="0"/>
        <v>#REF!</v>
      </c>
      <c r="G41" s="89">
        <v>36</v>
      </c>
      <c r="H41" s="81" t="s">
        <v>208</v>
      </c>
      <c r="I41" s="131" t="e">
        <f t="shared" si="1"/>
        <v>#REF!</v>
      </c>
      <c r="J41" s="16" t="s">
        <v>453</v>
      </c>
      <c r="K41" s="16" t="s">
        <v>553</v>
      </c>
    </row>
    <row r="42" spans="2:11">
      <c r="B42" s="89">
        <v>37</v>
      </c>
      <c r="C42" s="81" t="s">
        <v>192</v>
      </c>
      <c r="D42" s="51" t="e">
        <f>#REF!</f>
        <v>#REF!</v>
      </c>
      <c r="E42" s="51" t="e">
        <f t="shared" si="0"/>
        <v>#REF!</v>
      </c>
      <c r="G42" s="89">
        <v>37</v>
      </c>
      <c r="H42" s="81" t="s">
        <v>192</v>
      </c>
      <c r="I42" s="131" t="e">
        <f t="shared" si="1"/>
        <v>#REF!</v>
      </c>
      <c r="J42" s="16" t="s">
        <v>460</v>
      </c>
      <c r="K42" s="16" t="s">
        <v>553</v>
      </c>
    </row>
    <row r="43" spans="2:11">
      <c r="B43" s="89">
        <v>38</v>
      </c>
      <c r="C43" s="81" t="s">
        <v>209</v>
      </c>
      <c r="D43" s="51" t="e">
        <f>#REF!</f>
        <v>#REF!</v>
      </c>
      <c r="E43" s="51" t="e">
        <f t="shared" si="0"/>
        <v>#REF!</v>
      </c>
      <c r="G43" s="89">
        <v>38</v>
      </c>
      <c r="H43" s="81" t="s">
        <v>209</v>
      </c>
      <c r="I43" s="131" t="e">
        <f t="shared" si="1"/>
        <v>#REF!</v>
      </c>
      <c r="J43" s="16" t="s">
        <v>556</v>
      </c>
      <c r="K43" s="16" t="s">
        <v>556</v>
      </c>
    </row>
    <row r="44" spans="2:11">
      <c r="B44" s="89">
        <v>39</v>
      </c>
      <c r="C44" s="81" t="s">
        <v>210</v>
      </c>
      <c r="D44" s="51" t="e">
        <f>#REF!</f>
        <v>#REF!</v>
      </c>
      <c r="E44" s="51" t="e">
        <f t="shared" si="0"/>
        <v>#REF!</v>
      </c>
      <c r="G44" s="89">
        <v>39</v>
      </c>
      <c r="H44" s="81" t="s">
        <v>210</v>
      </c>
      <c r="I44" s="131" t="e">
        <f t="shared" si="1"/>
        <v>#REF!</v>
      </c>
      <c r="J44" s="16" t="s">
        <v>454</v>
      </c>
      <c r="K44" s="16" t="s">
        <v>553</v>
      </c>
    </row>
    <row r="45" spans="2:11">
      <c r="B45" s="89">
        <v>40</v>
      </c>
      <c r="C45" s="81" t="s">
        <v>189</v>
      </c>
      <c r="D45" s="51" t="e">
        <f>#REF!</f>
        <v>#REF!</v>
      </c>
      <c r="E45" s="51" t="e">
        <f t="shared" si="0"/>
        <v>#REF!</v>
      </c>
      <c r="G45" s="89">
        <v>40</v>
      </c>
      <c r="H45" s="81" t="s">
        <v>189</v>
      </c>
      <c r="I45" s="131" t="e">
        <f t="shared" si="1"/>
        <v>#REF!</v>
      </c>
      <c r="J45" s="16" t="s">
        <v>461</v>
      </c>
      <c r="K45" s="16" t="s">
        <v>553</v>
      </c>
    </row>
    <row r="46" spans="2:11">
      <c r="B46" s="89">
        <v>41</v>
      </c>
      <c r="C46" s="81" t="s">
        <v>211</v>
      </c>
      <c r="D46" s="51" t="e">
        <f>#REF!</f>
        <v>#REF!</v>
      </c>
      <c r="E46" s="51" t="e">
        <f t="shared" si="0"/>
        <v>#REF!</v>
      </c>
      <c r="G46" s="89">
        <v>41</v>
      </c>
      <c r="H46" s="81" t="s">
        <v>211</v>
      </c>
      <c r="I46" s="131" t="e">
        <f t="shared" si="1"/>
        <v>#REF!</v>
      </c>
      <c r="J46" s="133" t="s">
        <v>557</v>
      </c>
      <c r="K46" s="133" t="s">
        <v>557</v>
      </c>
    </row>
    <row r="47" spans="2:11">
      <c r="B47" s="89">
        <v>42</v>
      </c>
      <c r="C47" s="81" t="s">
        <v>212</v>
      </c>
      <c r="D47" s="51" t="e">
        <f>#REF!</f>
        <v>#REF!</v>
      </c>
      <c r="E47" s="51" t="e">
        <f t="shared" si="0"/>
        <v>#REF!</v>
      </c>
      <c r="G47" s="89">
        <v>42</v>
      </c>
      <c r="H47" s="81" t="s">
        <v>212</v>
      </c>
      <c r="I47" s="131" t="e">
        <f t="shared" si="1"/>
        <v>#REF!</v>
      </c>
      <c r="J47" s="16"/>
      <c r="K47" s="16" t="s">
        <v>559</v>
      </c>
    </row>
    <row r="48" spans="2:11">
      <c r="B48" s="89">
        <v>43</v>
      </c>
      <c r="C48" s="81" t="s">
        <v>213</v>
      </c>
      <c r="D48" s="51" t="e">
        <f>#REF!</f>
        <v>#REF!</v>
      </c>
      <c r="E48" s="51" t="e">
        <f t="shared" si="0"/>
        <v>#REF!</v>
      </c>
      <c r="G48" s="89">
        <v>43</v>
      </c>
      <c r="H48" s="81" t="s">
        <v>213</v>
      </c>
      <c r="I48" s="131" t="e">
        <f t="shared" si="1"/>
        <v>#REF!</v>
      </c>
      <c r="J48" s="133"/>
      <c r="K48" s="16" t="s">
        <v>566</v>
      </c>
    </row>
    <row r="49" spans="2:11">
      <c r="B49" s="89">
        <v>44</v>
      </c>
      <c r="C49" s="81" t="s">
        <v>214</v>
      </c>
      <c r="D49" s="51" t="e">
        <f>#REF!</f>
        <v>#REF!</v>
      </c>
      <c r="E49" s="51" t="e">
        <f t="shared" si="0"/>
        <v>#REF!</v>
      </c>
      <c r="G49" s="89">
        <v>44</v>
      </c>
      <c r="H49" s="81" t="s">
        <v>214</v>
      </c>
      <c r="I49" s="131" t="e">
        <f t="shared" si="1"/>
        <v>#REF!</v>
      </c>
      <c r="J49" s="16"/>
      <c r="K49" s="16" t="s">
        <v>566</v>
      </c>
    </row>
    <row r="50" spans="2:11">
      <c r="B50" s="89">
        <v>45</v>
      </c>
      <c r="C50" s="81" t="s">
        <v>215</v>
      </c>
      <c r="D50" s="51" t="e">
        <f>#REF!</f>
        <v>#REF!</v>
      </c>
      <c r="E50" s="51" t="e">
        <f t="shared" si="0"/>
        <v>#REF!</v>
      </c>
      <c r="G50" s="89">
        <v>45</v>
      </c>
      <c r="H50" s="81" t="s">
        <v>215</v>
      </c>
      <c r="I50" s="131" t="e">
        <f t="shared" si="1"/>
        <v>#REF!</v>
      </c>
      <c r="J50" s="16"/>
      <c r="K50" s="16" t="s">
        <v>558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3:E20"/>
  <sheetViews>
    <sheetView workbookViewId="0"/>
  </sheetViews>
  <sheetFormatPr defaultRowHeight="13.2"/>
  <cols>
    <col min="2" max="2" width="14.44140625" customWidth="1"/>
    <col min="3" max="3" width="40.44140625" customWidth="1"/>
    <col min="4" max="5" width="14.77734375" customWidth="1"/>
  </cols>
  <sheetData>
    <row r="3" spans="2:5" ht="14.4">
      <c r="B3" s="925" t="s">
        <v>621</v>
      </c>
      <c r="C3" s="925"/>
      <c r="D3" s="925"/>
      <c r="E3" s="925"/>
    </row>
    <row r="4" spans="2:5" ht="14.4">
      <c r="B4" s="149" t="s">
        <v>623</v>
      </c>
      <c r="C4" s="149"/>
      <c r="D4" s="149"/>
      <c r="E4" s="149"/>
    </row>
    <row r="5" spans="2:5" ht="14.4">
      <c r="B5" s="149" t="s">
        <v>622</v>
      </c>
      <c r="C5" s="149"/>
      <c r="D5" s="926" t="s">
        <v>647</v>
      </c>
      <c r="E5" s="926"/>
    </row>
    <row r="6" spans="2:5" ht="17.25" customHeight="1">
      <c r="B6" s="928" t="s">
        <v>624</v>
      </c>
      <c r="C6" s="928"/>
      <c r="D6" s="150" t="s">
        <v>625</v>
      </c>
      <c r="E6" s="150" t="s">
        <v>626</v>
      </c>
    </row>
    <row r="7" spans="2:5" ht="17.25" customHeight="1">
      <c r="B7" s="927" t="s">
        <v>627</v>
      </c>
      <c r="C7" s="151" t="s">
        <v>628</v>
      </c>
      <c r="D7" s="151"/>
      <c r="E7" s="151"/>
    </row>
    <row r="8" spans="2:5" ht="17.25" customHeight="1">
      <c r="B8" s="927"/>
      <c r="C8" s="151" t="s">
        <v>629</v>
      </c>
      <c r="D8" s="151">
        <v>9.35</v>
      </c>
      <c r="E8" s="151">
        <v>9.2200000000000006</v>
      </c>
    </row>
    <row r="9" spans="2:5" ht="17.25" customHeight="1">
      <c r="B9" s="927"/>
      <c r="C9" s="151" t="s">
        <v>630</v>
      </c>
      <c r="D9" s="152">
        <v>0.499</v>
      </c>
      <c r="E9" s="152">
        <v>0.48499999999999999</v>
      </c>
    </row>
    <row r="10" spans="2:5" ht="17.25" customHeight="1">
      <c r="B10" s="927" t="s">
        <v>631</v>
      </c>
      <c r="C10" s="151" t="s">
        <v>632</v>
      </c>
      <c r="D10" s="152">
        <v>0.996</v>
      </c>
      <c r="E10" s="152">
        <v>1</v>
      </c>
    </row>
    <row r="11" spans="2:5" ht="17.25" customHeight="1">
      <c r="B11" s="927"/>
      <c r="C11" s="151" t="s">
        <v>633</v>
      </c>
      <c r="D11" s="152">
        <v>5.0000000000000001E-3</v>
      </c>
      <c r="E11" s="152">
        <v>4.0000000000000001E-3</v>
      </c>
    </row>
    <row r="12" spans="2:5" ht="17.25" customHeight="1">
      <c r="B12" s="927"/>
      <c r="C12" s="151" t="s">
        <v>634</v>
      </c>
      <c r="D12" s="152"/>
      <c r="E12" s="151"/>
    </row>
    <row r="13" spans="2:5" ht="17.25" customHeight="1">
      <c r="B13" s="927" t="s">
        <v>635</v>
      </c>
      <c r="C13" s="151" t="s">
        <v>636</v>
      </c>
      <c r="D13" s="151"/>
      <c r="E13" s="151"/>
    </row>
    <row r="14" spans="2:5" ht="17.25" customHeight="1">
      <c r="B14" s="927"/>
      <c r="C14" s="151" t="s">
        <v>637</v>
      </c>
      <c r="D14" s="153">
        <v>1496415</v>
      </c>
      <c r="E14" s="153">
        <v>1478211</v>
      </c>
    </row>
    <row r="15" spans="2:5" ht="17.25" customHeight="1">
      <c r="B15" s="927"/>
      <c r="C15" s="151" t="s">
        <v>638</v>
      </c>
      <c r="D15" s="151">
        <v>0.14000000000000001</v>
      </c>
      <c r="E15" s="151">
        <v>0.13</v>
      </c>
    </row>
    <row r="16" spans="2:5" ht="17.25" customHeight="1">
      <c r="B16" s="151" t="s">
        <v>639</v>
      </c>
      <c r="C16" s="151" t="s">
        <v>640</v>
      </c>
      <c r="D16" s="151"/>
      <c r="E16" s="151"/>
    </row>
    <row r="17" spans="2:5" ht="17.25" customHeight="1">
      <c r="B17" s="927" t="s">
        <v>641</v>
      </c>
      <c r="C17" s="151" t="s">
        <v>642</v>
      </c>
      <c r="D17" s="152">
        <v>0.67800000000000005</v>
      </c>
      <c r="E17" s="152">
        <v>0.66700000000000004</v>
      </c>
    </row>
    <row r="18" spans="2:5" ht="17.25" customHeight="1">
      <c r="B18" s="927"/>
      <c r="C18" s="151" t="s">
        <v>643</v>
      </c>
      <c r="D18" s="151"/>
      <c r="E18" s="151"/>
    </row>
    <row r="19" spans="2:5" ht="17.25" customHeight="1">
      <c r="B19" s="927" t="s">
        <v>644</v>
      </c>
      <c r="C19" s="151" t="s">
        <v>645</v>
      </c>
      <c r="D19" s="152">
        <v>0.13700000000000001</v>
      </c>
      <c r="E19" s="152">
        <v>0.13300000000000001</v>
      </c>
    </row>
    <row r="20" spans="2:5" ht="17.25" customHeight="1">
      <c r="B20" s="927"/>
      <c r="C20" s="151" t="s">
        <v>646</v>
      </c>
      <c r="D20" s="151"/>
      <c r="E20" s="151"/>
    </row>
  </sheetData>
  <mergeCells count="8">
    <mergeCell ref="B3:E3"/>
    <mergeCell ref="D5:E5"/>
    <mergeCell ref="B19:B20"/>
    <mergeCell ref="B17:B18"/>
    <mergeCell ref="B13:B15"/>
    <mergeCell ref="B10:B12"/>
    <mergeCell ref="B7:B9"/>
    <mergeCell ref="B6:C6"/>
  </mergeCells>
  <phoneticPr fontId="2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5"/>
  </sheetPr>
  <dimension ref="A1:N21"/>
  <sheetViews>
    <sheetView zoomScale="75" zoomScaleNormal="75" workbookViewId="0">
      <pane xSplit="3" ySplit="4" topLeftCell="D14" activePane="bottomRight" state="frozen"/>
      <selection pane="topRight" activeCell="D1" sqref="D1"/>
      <selection pane="bottomLeft" activeCell="A5" sqref="A5"/>
      <selection pane="bottomRight" activeCell="J7" sqref="J7"/>
    </sheetView>
  </sheetViews>
  <sheetFormatPr defaultColWidth="9" defaultRowHeight="13.2"/>
  <cols>
    <col min="1" max="1" width="8.44140625" style="197" customWidth="1"/>
    <col min="2" max="2" width="5.44140625" style="197" customWidth="1"/>
    <col min="3" max="3" width="20.44140625" style="197" customWidth="1"/>
    <col min="4" max="4" width="17.44140625" style="197" customWidth="1"/>
    <col min="5" max="9" width="15.77734375" style="197" customWidth="1"/>
    <col min="10" max="10" width="16.77734375" style="197" customWidth="1"/>
    <col min="11" max="11" width="15.77734375" style="197" customWidth="1"/>
    <col min="12" max="12" width="16.77734375" style="197" customWidth="1"/>
    <col min="13" max="13" width="16.6640625" style="197" customWidth="1"/>
    <col min="14" max="14" width="1.21875" style="197" customWidth="1"/>
    <col min="15" max="16384" width="9" style="197"/>
  </cols>
  <sheetData>
    <row r="1" spans="1:14" ht="50.1" customHeight="1"/>
    <row r="2" spans="1:14" ht="34.5" customHeight="1">
      <c r="B2" s="314"/>
      <c r="C2" s="315" t="s">
        <v>840</v>
      </c>
      <c r="D2" s="315"/>
      <c r="E2" s="315"/>
      <c r="F2" s="315"/>
      <c r="G2" s="315"/>
      <c r="H2" s="315"/>
      <c r="I2" s="315"/>
      <c r="J2" s="315"/>
      <c r="K2" s="315"/>
      <c r="L2" s="315"/>
      <c r="M2" s="315"/>
    </row>
    <row r="3" spans="1:14" ht="20.100000000000001" customHeight="1">
      <c r="C3" s="316" t="s">
        <v>841</v>
      </c>
      <c r="J3" s="311" t="s">
        <v>938</v>
      </c>
    </row>
    <row r="4" spans="1:14" ht="50.1" customHeight="1">
      <c r="A4" s="156"/>
      <c r="B4" s="156"/>
      <c r="C4" s="313" t="s">
        <v>842</v>
      </c>
      <c r="D4" s="312" t="s">
        <v>843</v>
      </c>
      <c r="E4" s="312" t="s">
        <v>844</v>
      </c>
      <c r="F4" s="312" t="s">
        <v>845</v>
      </c>
      <c r="G4" s="312" t="s">
        <v>846</v>
      </c>
      <c r="H4" s="312" t="s">
        <v>847</v>
      </c>
      <c r="I4" s="312" t="s">
        <v>848</v>
      </c>
      <c r="J4" s="312" t="s">
        <v>849</v>
      </c>
      <c r="K4" s="310"/>
      <c r="L4" s="156"/>
      <c r="M4" s="156"/>
      <c r="N4" s="156"/>
    </row>
    <row r="5" spans="1:14" ht="39.9" customHeight="1">
      <c r="A5" s="156"/>
      <c r="B5" s="156"/>
      <c r="C5" s="317"/>
      <c r="D5" s="317"/>
      <c r="E5" s="317"/>
      <c r="F5" s="317"/>
      <c r="G5" s="317"/>
      <c r="H5" s="317"/>
      <c r="I5" s="317"/>
      <c r="J5" s="317"/>
      <c r="K5" s="156"/>
      <c r="L5" s="156"/>
      <c r="M5" s="156"/>
      <c r="N5" s="156"/>
    </row>
    <row r="6" spans="1:14" ht="39.9" customHeight="1">
      <c r="A6" s="156"/>
      <c r="B6" s="156"/>
      <c r="C6" s="317"/>
      <c r="D6" s="317"/>
      <c r="E6" s="317"/>
      <c r="F6" s="317"/>
      <c r="G6" s="317"/>
      <c r="H6" s="317"/>
      <c r="I6" s="317"/>
      <c r="J6" s="317"/>
      <c r="K6" s="156"/>
      <c r="L6" s="156"/>
      <c r="M6" s="156"/>
      <c r="N6" s="156"/>
    </row>
    <row r="7" spans="1:14" ht="39.9" customHeight="1">
      <c r="A7" s="156"/>
      <c r="B7" s="156"/>
      <c r="C7" s="313" t="s">
        <v>828</v>
      </c>
      <c r="D7" s="317">
        <v>0</v>
      </c>
      <c r="E7" s="317">
        <v>0</v>
      </c>
      <c r="F7" s="317">
        <v>0</v>
      </c>
      <c r="G7" s="317">
        <v>0</v>
      </c>
      <c r="H7" s="317">
        <v>0</v>
      </c>
      <c r="I7" s="317">
        <v>0</v>
      </c>
      <c r="J7" s="317"/>
      <c r="K7" s="156"/>
      <c r="L7" s="156"/>
      <c r="M7" s="156"/>
      <c r="N7" s="156"/>
    </row>
    <row r="8" spans="1:14" ht="11.1" customHeight="1"/>
    <row r="9" spans="1:14" ht="20.100000000000001" customHeight="1">
      <c r="C9" s="316" t="s">
        <v>850</v>
      </c>
      <c r="L9" s="311" t="s">
        <v>938</v>
      </c>
    </row>
    <row r="10" spans="1:14" ht="50.1" customHeight="1">
      <c r="A10" s="156"/>
      <c r="B10" s="156"/>
      <c r="C10" s="313" t="s">
        <v>851</v>
      </c>
      <c r="D10" s="312" t="s">
        <v>852</v>
      </c>
      <c r="E10" s="312" t="s">
        <v>853</v>
      </c>
      <c r="F10" s="312" t="s">
        <v>854</v>
      </c>
      <c r="G10" s="312" t="s">
        <v>855</v>
      </c>
      <c r="H10" s="312" t="s">
        <v>856</v>
      </c>
      <c r="I10" s="312" t="s">
        <v>857</v>
      </c>
      <c r="J10" s="312" t="s">
        <v>858</v>
      </c>
      <c r="K10" s="312" t="s">
        <v>859</v>
      </c>
      <c r="L10" s="312" t="s">
        <v>849</v>
      </c>
      <c r="M10" s="156"/>
      <c r="N10" s="156"/>
    </row>
    <row r="11" spans="1:14" ht="39.9" customHeight="1">
      <c r="A11" s="156"/>
      <c r="B11" s="156"/>
      <c r="C11" s="317"/>
      <c r="D11" s="317"/>
      <c r="E11" s="317"/>
      <c r="F11" s="317"/>
      <c r="G11" s="317"/>
      <c r="H11" s="317"/>
      <c r="I11" s="317"/>
      <c r="J11" s="317"/>
      <c r="K11" s="317"/>
      <c r="L11" s="317"/>
      <c r="M11" s="156"/>
      <c r="N11" s="156"/>
    </row>
    <row r="12" spans="1:14" ht="39.9" customHeight="1">
      <c r="A12" s="156"/>
      <c r="B12" s="156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156"/>
      <c r="N12" s="156"/>
    </row>
    <row r="13" spans="1:14" ht="39.9" customHeight="1">
      <c r="A13" s="156"/>
      <c r="B13" s="156"/>
      <c r="C13" s="313" t="s">
        <v>828</v>
      </c>
      <c r="D13" s="317">
        <v>0</v>
      </c>
      <c r="E13" s="317">
        <v>0</v>
      </c>
      <c r="F13" s="317">
        <v>0</v>
      </c>
      <c r="G13" s="317">
        <v>0</v>
      </c>
      <c r="H13" s="317">
        <v>0</v>
      </c>
      <c r="I13" s="317">
        <v>0</v>
      </c>
      <c r="J13" s="317">
        <v>0</v>
      </c>
      <c r="K13" s="317">
        <v>0</v>
      </c>
      <c r="L13" s="317"/>
      <c r="M13" s="156"/>
      <c r="N13" s="156"/>
    </row>
    <row r="14" spans="1:14" ht="12" customHeight="1">
      <c r="A14" s="156"/>
      <c r="B14" s="156"/>
      <c r="C14" s="310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5" spans="1:14" ht="20.100000000000001" customHeight="1">
      <c r="C15" s="316" t="s">
        <v>860</v>
      </c>
      <c r="L15" s="311"/>
      <c r="M15" s="311" t="s">
        <v>938</v>
      </c>
    </row>
    <row r="16" spans="1:14" ht="50.1" customHeight="1">
      <c r="A16" s="156"/>
      <c r="B16" s="156"/>
      <c r="C16" s="313" t="s">
        <v>851</v>
      </c>
      <c r="D16" s="312" t="s">
        <v>861</v>
      </c>
      <c r="E16" s="312" t="s">
        <v>853</v>
      </c>
      <c r="F16" s="312" t="s">
        <v>854</v>
      </c>
      <c r="G16" s="312" t="s">
        <v>855</v>
      </c>
      <c r="H16" s="312" t="s">
        <v>856</v>
      </c>
      <c r="I16" s="312" t="s">
        <v>857</v>
      </c>
      <c r="J16" s="312" t="s">
        <v>858</v>
      </c>
      <c r="K16" s="312" t="s">
        <v>862</v>
      </c>
      <c r="L16" s="312" t="s">
        <v>863</v>
      </c>
      <c r="M16" s="312" t="s">
        <v>849</v>
      </c>
      <c r="N16" s="156"/>
    </row>
    <row r="17" spans="1:14" ht="39.9" customHeight="1">
      <c r="A17" s="156"/>
      <c r="B17" s="156"/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156"/>
    </row>
    <row r="18" spans="1:14" ht="39.9" customHeight="1">
      <c r="A18" s="156"/>
      <c r="B18" s="156"/>
      <c r="C18" s="317"/>
      <c r="D18" s="317"/>
      <c r="E18" s="317"/>
      <c r="F18" s="317"/>
      <c r="G18" s="317"/>
      <c r="H18" s="317"/>
      <c r="I18" s="317"/>
      <c r="J18" s="317"/>
      <c r="K18" s="317"/>
      <c r="L18" s="317"/>
      <c r="M18" s="317"/>
      <c r="N18" s="156"/>
    </row>
    <row r="19" spans="1:14" ht="39.9" customHeight="1">
      <c r="A19" s="156"/>
      <c r="B19" s="156"/>
      <c r="C19" s="313" t="s">
        <v>828</v>
      </c>
      <c r="D19" s="317">
        <v>0</v>
      </c>
      <c r="E19" s="317">
        <v>0</v>
      </c>
      <c r="F19" s="317">
        <v>0</v>
      </c>
      <c r="G19" s="317">
        <v>0</v>
      </c>
      <c r="H19" s="317">
        <v>0</v>
      </c>
      <c r="I19" s="317">
        <v>0</v>
      </c>
      <c r="J19" s="317">
        <v>0</v>
      </c>
      <c r="K19" s="317">
        <v>0</v>
      </c>
      <c r="L19" s="317">
        <v>0</v>
      </c>
      <c r="M19" s="317">
        <v>0</v>
      </c>
      <c r="N19" s="156"/>
    </row>
    <row r="20" spans="1:14" ht="7.5" customHeight="1"/>
    <row r="21" spans="1:14" ht="6.75" customHeight="1"/>
  </sheetData>
  <phoneticPr fontId="2"/>
  <pageMargins left="0.70866141732283472" right="0.70866141732283472" top="0.74803149606299213" bottom="0.74803149606299213" header="0.31496062992125984" footer="0.31496062992125984"/>
  <pageSetup paperSize="9" scale="67" firstPageNumber="7" orientation="landscape" useFirstPageNumber="1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theme="5"/>
  </sheetPr>
  <dimension ref="C1:O58"/>
  <sheetViews>
    <sheetView topLeftCell="C1" zoomScale="85" zoomScaleNormal="85" workbookViewId="0">
      <pane xSplit="1" ySplit="4" topLeftCell="D5" activePane="bottomRight" state="frozen"/>
      <selection activeCell="C1" sqref="C1"/>
      <selection pane="topRight" activeCell="D1" sqref="D1"/>
      <selection pane="bottomLeft" activeCell="C5" sqref="C5"/>
      <selection pane="bottomRight" activeCell="D5" sqref="D5"/>
    </sheetView>
  </sheetViews>
  <sheetFormatPr defaultColWidth="9" defaultRowHeight="13.2"/>
  <cols>
    <col min="1" max="1" width="1.21875" style="197" customWidth="1"/>
    <col min="2" max="2" width="5.6640625" style="197" customWidth="1"/>
    <col min="3" max="3" width="20.6640625" style="197" customWidth="1"/>
    <col min="4" max="9" width="15.6640625" style="197" customWidth="1"/>
    <col min="10" max="10" width="10.77734375" style="197" hidden="1" customWidth="1"/>
    <col min="11" max="11" width="0.77734375" style="197" customWidth="1"/>
    <col min="12" max="12" width="0.33203125" style="197" customWidth="1"/>
    <col min="13" max="16384" width="9" style="197"/>
  </cols>
  <sheetData>
    <row r="1" spans="3:15" ht="60" customHeight="1"/>
    <row r="2" spans="3:15" ht="18.75" customHeight="1">
      <c r="C2" s="318" t="s">
        <v>864</v>
      </c>
      <c r="I2" s="319" t="s">
        <v>696</v>
      </c>
    </row>
    <row r="3" spans="3:15" s="156" customFormat="1" ht="17.399999999999999" customHeight="1">
      <c r="C3" s="934" t="s">
        <v>865</v>
      </c>
      <c r="D3" s="931" t="s">
        <v>806</v>
      </c>
      <c r="E3" s="931" t="s">
        <v>169</v>
      </c>
      <c r="F3" s="931" t="s">
        <v>336</v>
      </c>
      <c r="G3" s="931" t="s">
        <v>704</v>
      </c>
      <c r="H3" s="933" t="s">
        <v>866</v>
      </c>
      <c r="I3" s="929" t="s">
        <v>867</v>
      </c>
      <c r="J3" s="320" t="s">
        <v>828</v>
      </c>
    </row>
    <row r="4" spans="3:15" s="310" customFormat="1" ht="17.399999999999999" customHeight="1">
      <c r="C4" s="934"/>
      <c r="D4" s="932"/>
      <c r="E4" s="932"/>
      <c r="F4" s="932"/>
      <c r="G4" s="932"/>
      <c r="H4" s="932"/>
      <c r="I4" s="930"/>
      <c r="J4" s="321"/>
    </row>
    <row r="5" spans="3:15" s="156" customFormat="1" ht="35.1" customHeight="1">
      <c r="C5" s="495" t="s">
        <v>1097</v>
      </c>
      <c r="D5" s="496"/>
      <c r="E5" s="496"/>
      <c r="F5" s="323"/>
      <c r="G5" s="323"/>
      <c r="H5" s="496">
        <f>SUM(D5:G5)</f>
        <v>0</v>
      </c>
      <c r="I5" s="324"/>
      <c r="J5" s="324"/>
    </row>
    <row r="6" spans="3:15" s="156" customFormat="1" ht="35.1" customHeight="1">
      <c r="C6" s="322"/>
      <c r="D6" s="323"/>
      <c r="E6" s="323"/>
      <c r="F6" s="323"/>
      <c r="G6" s="323"/>
      <c r="H6" s="323">
        <f>SUM(D6:G6)</f>
        <v>0</v>
      </c>
      <c r="I6" s="324"/>
      <c r="J6" s="324"/>
    </row>
    <row r="7" spans="3:15" s="156" customFormat="1" ht="35.1" customHeight="1">
      <c r="C7" s="322"/>
      <c r="D7" s="323"/>
      <c r="E7" s="325"/>
      <c r="F7" s="325"/>
      <c r="G7" s="325"/>
      <c r="H7" s="323">
        <f>SUM(D7:G7)</f>
        <v>0</v>
      </c>
      <c r="I7" s="317"/>
      <c r="J7" s="324"/>
    </row>
    <row r="8" spans="3:15" s="156" customFormat="1" ht="35.1" customHeight="1">
      <c r="C8" s="326" t="s">
        <v>828</v>
      </c>
      <c r="D8" s="618">
        <f>SUM(D5:D7)</f>
        <v>0</v>
      </c>
      <c r="E8" s="618">
        <f>SUM(E5:E7)</f>
        <v>0</v>
      </c>
      <c r="F8" s="618">
        <f>SUM(F5:F7)</f>
        <v>0</v>
      </c>
      <c r="G8" s="618">
        <f>SUM(G5:G7)</f>
        <v>0</v>
      </c>
      <c r="H8" s="618">
        <f>SUM(H5:H7)</f>
        <v>0</v>
      </c>
      <c r="I8" s="324"/>
      <c r="J8" s="324"/>
    </row>
    <row r="9" spans="3:15" s="156" customFormat="1" ht="4.95" customHeight="1">
      <c r="C9" s="327"/>
      <c r="D9" s="328"/>
      <c r="E9" s="328"/>
      <c r="F9" s="328"/>
      <c r="G9" s="328"/>
      <c r="H9" s="328"/>
      <c r="I9" s="328"/>
      <c r="J9" s="328"/>
    </row>
    <row r="10" spans="3:15" ht="19.5" customHeight="1">
      <c r="C10" s="329" t="s">
        <v>869</v>
      </c>
      <c r="D10" s="330"/>
      <c r="E10" s="330"/>
      <c r="F10" s="330"/>
      <c r="G10" s="330"/>
      <c r="H10" s="330" t="s">
        <v>938</v>
      </c>
      <c r="I10" s="308"/>
      <c r="L10" s="308"/>
      <c r="M10" s="308"/>
      <c r="N10" s="308"/>
      <c r="O10" s="308"/>
    </row>
    <row r="11" spans="3:15" s="156" customFormat="1" ht="21" customHeight="1">
      <c r="C11" s="933" t="s">
        <v>870</v>
      </c>
      <c r="D11" s="936" t="s">
        <v>801</v>
      </c>
      <c r="E11" s="937"/>
      <c r="F11" s="936" t="s">
        <v>808</v>
      </c>
      <c r="G11" s="937"/>
      <c r="H11" s="933" t="s">
        <v>871</v>
      </c>
    </row>
    <row r="12" spans="3:15" s="156" customFormat="1" ht="21.9" customHeight="1">
      <c r="C12" s="935"/>
      <c r="D12" s="331" t="s">
        <v>872</v>
      </c>
      <c r="E12" s="331" t="s">
        <v>873</v>
      </c>
      <c r="F12" s="331" t="s">
        <v>872</v>
      </c>
      <c r="G12" s="331" t="s">
        <v>873</v>
      </c>
      <c r="H12" s="935"/>
    </row>
    <row r="13" spans="3:15" s="156" customFormat="1" ht="20.100000000000001" customHeight="1">
      <c r="C13" s="325"/>
      <c r="D13" s="325"/>
      <c r="E13" s="325"/>
      <c r="F13" s="325"/>
      <c r="G13" s="325"/>
      <c r="H13" s="325"/>
    </row>
    <row r="14" spans="3:15" s="156" customFormat="1" ht="20.100000000000001" customHeight="1">
      <c r="C14" s="325"/>
      <c r="D14" s="325"/>
      <c r="E14" s="325"/>
      <c r="F14" s="325"/>
      <c r="G14" s="325"/>
      <c r="H14" s="325"/>
    </row>
    <row r="15" spans="3:15" s="156" customFormat="1" ht="20.100000000000001" customHeight="1">
      <c r="C15" s="325"/>
      <c r="D15" s="325"/>
      <c r="E15" s="325"/>
      <c r="F15" s="325"/>
      <c r="G15" s="325"/>
      <c r="H15" s="325"/>
    </row>
    <row r="16" spans="3:15" s="156" customFormat="1" ht="20.100000000000001" customHeight="1">
      <c r="C16" s="325"/>
      <c r="D16" s="325"/>
      <c r="E16" s="325"/>
      <c r="F16" s="325"/>
      <c r="G16" s="325"/>
      <c r="H16" s="325"/>
    </row>
    <row r="17" spans="3:15" s="156" customFormat="1" ht="20.100000000000001" customHeight="1">
      <c r="C17" s="325"/>
      <c r="D17" s="325"/>
      <c r="E17" s="325"/>
      <c r="F17" s="325"/>
      <c r="G17" s="325"/>
      <c r="H17" s="325"/>
    </row>
    <row r="18" spans="3:15" s="156" customFormat="1" ht="20.100000000000001" customHeight="1">
      <c r="C18" s="334" t="s">
        <v>828</v>
      </c>
      <c r="D18" s="325">
        <v>0</v>
      </c>
      <c r="E18" s="325">
        <v>0</v>
      </c>
      <c r="F18" s="325">
        <v>0</v>
      </c>
      <c r="G18" s="325">
        <v>0</v>
      </c>
      <c r="H18" s="325">
        <v>0</v>
      </c>
    </row>
    <row r="19" spans="3:15" ht="3.75" customHeight="1">
      <c r="C19" s="335"/>
      <c r="D19" s="336"/>
      <c r="E19" s="336"/>
      <c r="F19" s="336"/>
      <c r="G19" s="336"/>
      <c r="H19" s="336"/>
      <c r="I19" s="337"/>
      <c r="L19" s="337"/>
      <c r="M19" s="337"/>
      <c r="N19" s="337"/>
      <c r="O19" s="309"/>
    </row>
    <row r="20" spans="3:15">
      <c r="D20" s="337"/>
      <c r="E20" s="337"/>
      <c r="F20" s="337"/>
      <c r="G20" s="337"/>
      <c r="H20" s="337"/>
      <c r="I20" s="337"/>
      <c r="L20" s="337"/>
      <c r="M20" s="337"/>
    </row>
    <row r="21" spans="3:15">
      <c r="D21" s="156"/>
      <c r="E21" s="156"/>
      <c r="F21" s="156"/>
      <c r="G21" s="156"/>
      <c r="H21" s="156"/>
      <c r="I21" s="156"/>
      <c r="L21" s="156"/>
      <c r="M21" s="156"/>
    </row>
    <row r="22" spans="3:15" ht="6.6" customHeight="1">
      <c r="C22" s="156"/>
      <c r="D22" s="156"/>
      <c r="E22" s="156"/>
      <c r="F22" s="156"/>
      <c r="G22" s="156"/>
      <c r="H22" s="156"/>
      <c r="I22" s="156"/>
    </row>
    <row r="23" spans="3:15" ht="1.95" customHeight="1"/>
    <row r="25" spans="3:15" ht="18.75" customHeight="1">
      <c r="C25" s="318" t="s">
        <v>864</v>
      </c>
      <c r="I25" s="319" t="s">
        <v>696</v>
      </c>
    </row>
    <row r="26" spans="3:15" s="156" customFormat="1" ht="17.399999999999999" customHeight="1">
      <c r="C26" s="934" t="s">
        <v>865</v>
      </c>
      <c r="D26" s="931" t="s">
        <v>806</v>
      </c>
      <c r="E26" s="931" t="s">
        <v>169</v>
      </c>
      <c r="F26" s="931" t="s">
        <v>336</v>
      </c>
      <c r="G26" s="931" t="s">
        <v>704</v>
      </c>
      <c r="H26" s="933" t="s">
        <v>866</v>
      </c>
      <c r="I26" s="929" t="s">
        <v>867</v>
      </c>
      <c r="J26" s="320" t="s">
        <v>828</v>
      </c>
    </row>
    <row r="27" spans="3:15" s="310" customFormat="1" ht="17.399999999999999" customHeight="1">
      <c r="C27" s="934"/>
      <c r="D27" s="932"/>
      <c r="E27" s="932"/>
      <c r="F27" s="932"/>
      <c r="G27" s="932"/>
      <c r="H27" s="932"/>
      <c r="I27" s="930"/>
      <c r="J27" s="321"/>
    </row>
    <row r="28" spans="3:15" s="156" customFormat="1" ht="35.1" customHeight="1">
      <c r="C28" s="322" t="s">
        <v>809</v>
      </c>
      <c r="D28" s="323"/>
      <c r="E28" s="323"/>
      <c r="F28" s="323"/>
      <c r="G28" s="323"/>
      <c r="H28" s="323">
        <f>SUM(D28:G28)</f>
        <v>0</v>
      </c>
      <c r="I28" s="324"/>
      <c r="J28" s="324"/>
    </row>
    <row r="29" spans="3:15" s="156" customFormat="1" ht="35.1" customHeight="1">
      <c r="C29" s="322" t="s">
        <v>803</v>
      </c>
      <c r="D29" s="323"/>
      <c r="E29" s="323"/>
      <c r="F29" s="323"/>
      <c r="G29" s="323"/>
      <c r="H29" s="323">
        <f>SUM(D29:G29)</f>
        <v>0</v>
      </c>
      <c r="I29" s="324"/>
      <c r="J29" s="324"/>
    </row>
    <row r="30" spans="3:15" s="156" customFormat="1" ht="35.1" customHeight="1">
      <c r="C30" s="322" t="s">
        <v>868</v>
      </c>
      <c r="D30" s="323"/>
      <c r="E30" s="323"/>
      <c r="F30" s="323"/>
      <c r="G30" s="323"/>
      <c r="H30" s="323">
        <f>SUM(D30:G30)</f>
        <v>0</v>
      </c>
      <c r="I30" s="324"/>
      <c r="J30" s="324"/>
    </row>
    <row r="31" spans="3:15" s="156" customFormat="1" ht="35.1" customHeight="1">
      <c r="C31" s="322" t="s">
        <v>868</v>
      </c>
      <c r="D31" s="323"/>
      <c r="E31" s="325"/>
      <c r="F31" s="325"/>
      <c r="G31" s="325"/>
      <c r="H31" s="323">
        <f>SUM(D31:G31)</f>
        <v>0</v>
      </c>
      <c r="I31" s="317"/>
      <c r="J31" s="324"/>
    </row>
    <row r="32" spans="3:15" s="156" customFormat="1" ht="35.1" customHeight="1">
      <c r="C32" s="326" t="s">
        <v>828</v>
      </c>
      <c r="D32" s="323">
        <v>0</v>
      </c>
      <c r="E32" s="323">
        <v>0</v>
      </c>
      <c r="F32" s="323">
        <v>0</v>
      </c>
      <c r="G32" s="323">
        <v>0</v>
      </c>
      <c r="H32" s="323">
        <v>0</v>
      </c>
      <c r="I32" s="324"/>
      <c r="J32" s="324"/>
    </row>
    <row r="33" spans="3:10" s="156" customFormat="1" ht="4.95" customHeight="1">
      <c r="C33" s="327"/>
      <c r="D33" s="328"/>
      <c r="E33" s="328"/>
      <c r="F33" s="328"/>
      <c r="G33" s="328"/>
      <c r="H33" s="328"/>
      <c r="I33" s="328"/>
      <c r="J33" s="328"/>
    </row>
    <row r="34" spans="3:10" ht="6.6" customHeight="1">
      <c r="C34" s="156"/>
      <c r="D34" s="156"/>
      <c r="E34" s="156"/>
      <c r="F34" s="156"/>
      <c r="G34" s="156"/>
      <c r="H34" s="156"/>
      <c r="I34" s="156"/>
    </row>
    <row r="37" spans="3:10">
      <c r="C37" s="329" t="s">
        <v>869</v>
      </c>
      <c r="D37" s="330"/>
      <c r="E37" s="330"/>
      <c r="F37" s="330"/>
      <c r="G37" s="330"/>
      <c r="H37" s="330" t="s">
        <v>938</v>
      </c>
    </row>
    <row r="38" spans="3:10">
      <c r="C38" s="933" t="s">
        <v>870</v>
      </c>
      <c r="D38" s="936" t="s">
        <v>801</v>
      </c>
      <c r="E38" s="937"/>
      <c r="F38" s="936" t="s">
        <v>808</v>
      </c>
      <c r="G38" s="937"/>
      <c r="H38" s="933" t="s">
        <v>871</v>
      </c>
    </row>
    <row r="39" spans="3:10" ht="19.2">
      <c r="C39" s="935"/>
      <c r="D39" s="331" t="s">
        <v>872</v>
      </c>
      <c r="E39" s="331" t="s">
        <v>873</v>
      </c>
      <c r="F39" s="331" t="s">
        <v>872</v>
      </c>
      <c r="G39" s="331" t="s">
        <v>873</v>
      </c>
      <c r="H39" s="935"/>
    </row>
    <row r="40" spans="3:10">
      <c r="C40" s="332" t="s">
        <v>874</v>
      </c>
      <c r="D40" s="333"/>
      <c r="E40" s="333"/>
      <c r="F40" s="333"/>
      <c r="G40" s="333"/>
      <c r="H40" s="372"/>
    </row>
    <row r="41" spans="3:10">
      <c r="C41" s="332" t="s">
        <v>875</v>
      </c>
      <c r="D41" s="333"/>
      <c r="E41" s="333"/>
      <c r="F41" s="333"/>
      <c r="G41" s="333"/>
      <c r="H41" s="372"/>
    </row>
    <row r="42" spans="3:10">
      <c r="C42" s="332" t="s">
        <v>876</v>
      </c>
      <c r="D42" s="333"/>
      <c r="E42" s="333"/>
      <c r="F42" s="333"/>
      <c r="G42" s="333"/>
      <c r="H42" s="372"/>
    </row>
    <row r="43" spans="3:10">
      <c r="C43" s="325" t="s">
        <v>877</v>
      </c>
      <c r="D43" s="325"/>
      <c r="E43" s="325"/>
      <c r="F43" s="325"/>
      <c r="G43" s="325"/>
      <c r="H43" s="325"/>
    </row>
    <row r="44" spans="3:10">
      <c r="C44" s="325" t="s">
        <v>878</v>
      </c>
      <c r="D44" s="325"/>
      <c r="E44" s="325"/>
      <c r="F44" s="325"/>
      <c r="G44" s="325"/>
      <c r="H44" s="325"/>
    </row>
    <row r="45" spans="3:10">
      <c r="C45" s="325" t="s">
        <v>876</v>
      </c>
      <c r="D45" s="325"/>
      <c r="E45" s="325"/>
      <c r="F45" s="325"/>
      <c r="G45" s="325"/>
      <c r="H45" s="325"/>
    </row>
    <row r="46" spans="3:10">
      <c r="C46" s="325" t="s">
        <v>879</v>
      </c>
      <c r="D46" s="325"/>
      <c r="E46" s="325"/>
      <c r="F46" s="325"/>
      <c r="G46" s="325"/>
      <c r="H46" s="325"/>
    </row>
    <row r="47" spans="3:10">
      <c r="C47" s="325" t="s">
        <v>880</v>
      </c>
      <c r="D47" s="325"/>
      <c r="E47" s="325"/>
      <c r="F47" s="325"/>
      <c r="G47" s="325"/>
      <c r="H47" s="325"/>
    </row>
    <row r="48" spans="3:10">
      <c r="C48" s="325" t="s">
        <v>876</v>
      </c>
      <c r="D48" s="325"/>
      <c r="E48" s="325"/>
      <c r="F48" s="325"/>
      <c r="G48" s="325"/>
      <c r="H48" s="325"/>
    </row>
    <row r="49" spans="3:8">
      <c r="C49" s="325" t="s">
        <v>881</v>
      </c>
      <c r="D49" s="325"/>
      <c r="E49" s="325"/>
      <c r="F49" s="325"/>
      <c r="G49" s="325"/>
      <c r="H49" s="325"/>
    </row>
    <row r="50" spans="3:8">
      <c r="C50" s="325" t="s">
        <v>882</v>
      </c>
      <c r="D50" s="325"/>
      <c r="E50" s="325"/>
      <c r="F50" s="325"/>
      <c r="G50" s="325"/>
      <c r="H50" s="325"/>
    </row>
    <row r="51" spans="3:8">
      <c r="C51" s="325" t="s">
        <v>876</v>
      </c>
      <c r="D51" s="325"/>
      <c r="E51" s="325"/>
      <c r="F51" s="325"/>
      <c r="G51" s="325"/>
      <c r="H51" s="325"/>
    </row>
    <row r="52" spans="3:8">
      <c r="C52" s="325" t="s">
        <v>883</v>
      </c>
      <c r="D52" s="325"/>
      <c r="E52" s="325"/>
      <c r="F52" s="325"/>
      <c r="G52" s="325"/>
      <c r="H52" s="325"/>
    </row>
    <row r="53" spans="3:8">
      <c r="C53" s="325" t="s">
        <v>884</v>
      </c>
      <c r="D53" s="325"/>
      <c r="E53" s="325"/>
      <c r="F53" s="325"/>
      <c r="G53" s="325"/>
      <c r="H53" s="325"/>
    </row>
    <row r="54" spans="3:8">
      <c r="C54" s="325" t="s">
        <v>876</v>
      </c>
      <c r="D54" s="325"/>
      <c r="E54" s="325"/>
      <c r="F54" s="325"/>
      <c r="G54" s="325"/>
      <c r="H54" s="325"/>
    </row>
    <row r="55" spans="3:8">
      <c r="C55" s="325" t="s">
        <v>885</v>
      </c>
      <c r="D55" s="325"/>
      <c r="E55" s="325"/>
      <c r="F55" s="325"/>
      <c r="G55" s="325"/>
      <c r="H55" s="325"/>
    </row>
    <row r="56" spans="3:8">
      <c r="C56" s="325" t="s">
        <v>886</v>
      </c>
      <c r="D56" s="325"/>
      <c r="E56" s="325"/>
      <c r="F56" s="325"/>
      <c r="G56" s="325"/>
      <c r="H56" s="325"/>
    </row>
    <row r="57" spans="3:8">
      <c r="C57" s="325" t="s">
        <v>876</v>
      </c>
      <c r="D57" s="325"/>
      <c r="E57" s="325"/>
      <c r="F57" s="325"/>
      <c r="G57" s="325"/>
      <c r="H57" s="325"/>
    </row>
    <row r="58" spans="3:8">
      <c r="C58" s="334" t="s">
        <v>828</v>
      </c>
      <c r="D58" s="325"/>
      <c r="E58" s="325"/>
      <c r="F58" s="325"/>
      <c r="G58" s="325"/>
      <c r="H58" s="325"/>
    </row>
  </sheetData>
  <mergeCells count="22">
    <mergeCell ref="C38:C39"/>
    <mergeCell ref="D38:E38"/>
    <mergeCell ref="F38:G38"/>
    <mergeCell ref="H38:H39"/>
    <mergeCell ref="C11:C12"/>
    <mergeCell ref="D11:E11"/>
    <mergeCell ref="F11:G11"/>
    <mergeCell ref="H11:H12"/>
    <mergeCell ref="C26:C27"/>
    <mergeCell ref="D26:D27"/>
    <mergeCell ref="H26:H27"/>
    <mergeCell ref="C3:C4"/>
    <mergeCell ref="D3:D4"/>
    <mergeCell ref="E3:E4"/>
    <mergeCell ref="F3:F4"/>
    <mergeCell ref="G3:G4"/>
    <mergeCell ref="I26:I27"/>
    <mergeCell ref="E26:E27"/>
    <mergeCell ref="F26:F27"/>
    <mergeCell ref="G26:G27"/>
    <mergeCell ref="I3:I4"/>
    <mergeCell ref="H3:H4"/>
  </mergeCells>
  <phoneticPr fontId="2"/>
  <printOptions horizontalCentered="1"/>
  <pageMargins left="0.19685039370078741" right="0.19685039370078741" top="0.39370078740157483" bottom="0.15748031496062992" header="0.31496062992125984" footer="0.31496062992125984"/>
  <pageSetup paperSize="9" firstPageNumber="8" orientation="landscape" useFirstPageNumber="1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theme="5"/>
  </sheetPr>
  <dimension ref="B1:Q37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9" sqref="F9"/>
    </sheetView>
  </sheetViews>
  <sheetFormatPr defaultColWidth="9" defaultRowHeight="13.2"/>
  <cols>
    <col min="1" max="1" width="1" style="445" customWidth="1"/>
    <col min="2" max="4" width="18.6640625" style="445" customWidth="1"/>
    <col min="5" max="5" width="3.44140625" style="445" customWidth="1"/>
    <col min="6" max="8" width="18.6640625" style="445" customWidth="1"/>
    <col min="9" max="9" width="11.33203125" style="445" customWidth="1"/>
    <col min="10" max="10" width="1" style="445" customWidth="1"/>
    <col min="11" max="13" width="18.6640625" style="445" customWidth="1"/>
    <col min="14" max="14" width="3.44140625" style="445" customWidth="1"/>
    <col min="15" max="17" width="18.6640625" style="445" customWidth="1"/>
    <col min="18" max="16384" width="9" style="445"/>
  </cols>
  <sheetData>
    <row r="1" spans="2:17" ht="25.5" customHeight="1"/>
    <row r="2" spans="2:17" ht="19.5" customHeight="1">
      <c r="B2" s="445" t="s">
        <v>887</v>
      </c>
      <c r="C2" s="490"/>
      <c r="D2" s="492" t="s">
        <v>938</v>
      </c>
      <c r="E2" s="490"/>
      <c r="F2" s="677" t="s">
        <v>888</v>
      </c>
      <c r="G2" s="490"/>
      <c r="H2" s="492" t="s">
        <v>938</v>
      </c>
    </row>
    <row r="3" spans="2:17" s="493" customFormat="1" ht="30" customHeight="1">
      <c r="B3" s="678" t="s">
        <v>870</v>
      </c>
      <c r="C3" s="678" t="s">
        <v>889</v>
      </c>
      <c r="D3" s="678" t="s">
        <v>890</v>
      </c>
      <c r="E3" s="679"/>
      <c r="F3" s="678" t="s">
        <v>870</v>
      </c>
      <c r="G3" s="678" t="s">
        <v>889</v>
      </c>
      <c r="H3" s="678" t="s">
        <v>890</v>
      </c>
    </row>
    <row r="4" spans="2:17" s="493" customFormat="1" ht="16.2" customHeight="1">
      <c r="B4" s="680" t="s">
        <v>891</v>
      </c>
      <c r="C4" s="680"/>
      <c r="D4" s="680"/>
      <c r="E4" s="679"/>
      <c r="F4" s="680" t="s">
        <v>891</v>
      </c>
      <c r="G4" s="680"/>
      <c r="H4" s="680"/>
    </row>
    <row r="5" spans="2:17" s="493" customFormat="1" ht="21" customHeight="1">
      <c r="B5" s="681"/>
      <c r="C5" s="619"/>
      <c r="D5" s="619"/>
      <c r="E5" s="679"/>
      <c r="F5" s="681"/>
      <c r="G5" s="619"/>
      <c r="H5" s="619"/>
    </row>
    <row r="6" spans="2:17" s="493" customFormat="1" ht="21" customHeight="1">
      <c r="B6" s="619"/>
      <c r="C6" s="619"/>
      <c r="D6" s="619"/>
      <c r="E6" s="679"/>
      <c r="F6" s="619"/>
      <c r="G6" s="619"/>
      <c r="H6" s="619"/>
    </row>
    <row r="7" spans="2:17" s="493" customFormat="1" ht="21" customHeight="1">
      <c r="B7" s="619"/>
      <c r="C7" s="619"/>
      <c r="D7" s="619"/>
      <c r="E7" s="679"/>
      <c r="F7" s="619"/>
      <c r="G7" s="619"/>
      <c r="H7" s="619"/>
    </row>
    <row r="8" spans="2:17" s="493" customFormat="1" ht="21" customHeight="1" thickBot="1">
      <c r="B8" s="682" t="s">
        <v>896</v>
      </c>
      <c r="C8" s="683">
        <f>SUM(C5:C7)</f>
        <v>0</v>
      </c>
      <c r="D8" s="683">
        <f>SUM(D5:D7)</f>
        <v>0</v>
      </c>
      <c r="E8" s="679"/>
      <c r="F8" s="682" t="s">
        <v>896</v>
      </c>
      <c r="G8" s="683">
        <f>SUM(G5:G7)</f>
        <v>0</v>
      </c>
      <c r="H8" s="683">
        <f>SUM(H5:H7)</f>
        <v>0</v>
      </c>
    </row>
    <row r="9" spans="2:17" s="493" customFormat="1" ht="16.2" customHeight="1" thickTop="1">
      <c r="B9" s="684" t="s">
        <v>897</v>
      </c>
      <c r="C9" s="684"/>
      <c r="D9" s="684"/>
      <c r="E9" s="679"/>
      <c r="F9" s="684" t="s">
        <v>897</v>
      </c>
      <c r="G9" s="684"/>
      <c r="H9" s="684"/>
    </row>
    <row r="10" spans="2:17" s="493" customFormat="1" ht="21" customHeight="1">
      <c r="B10" s="619"/>
      <c r="C10" s="619"/>
      <c r="D10" s="619"/>
      <c r="E10" s="679"/>
      <c r="F10" s="619"/>
      <c r="G10" s="619"/>
      <c r="H10" s="619"/>
    </row>
    <row r="11" spans="2:17" s="493" customFormat="1" ht="21" customHeight="1">
      <c r="B11" s="619"/>
      <c r="C11" s="619"/>
      <c r="D11" s="619"/>
      <c r="E11" s="679"/>
      <c r="F11" s="619"/>
      <c r="G11" s="619"/>
      <c r="H11" s="619"/>
    </row>
    <row r="12" spans="2:17" s="493" customFormat="1" ht="21" customHeight="1">
      <c r="B12" s="684"/>
      <c r="C12" s="684"/>
      <c r="D12" s="684"/>
      <c r="E12" s="679"/>
      <c r="F12" s="684"/>
      <c r="G12" s="684"/>
      <c r="H12" s="684"/>
    </row>
    <row r="13" spans="2:17" s="493" customFormat="1" ht="21" customHeight="1" thickBot="1">
      <c r="B13" s="682" t="s">
        <v>896</v>
      </c>
      <c r="C13" s="683">
        <f>SUM(C10:C12)</f>
        <v>0</v>
      </c>
      <c r="D13" s="683">
        <f>SUM(D10:D12)</f>
        <v>0</v>
      </c>
      <c r="E13" s="679"/>
      <c r="F13" s="682" t="s">
        <v>896</v>
      </c>
      <c r="G13" s="683">
        <f>SUM(G10:G12)</f>
        <v>0</v>
      </c>
      <c r="H13" s="683">
        <f>SUM(H10:H12)</f>
        <v>0</v>
      </c>
    </row>
    <row r="14" spans="2:17" s="493" customFormat="1" ht="21" customHeight="1" thickTop="1">
      <c r="B14" s="685" t="s">
        <v>828</v>
      </c>
      <c r="C14" s="686">
        <f>C8+C13</f>
        <v>0</v>
      </c>
      <c r="D14" s="686">
        <f>D8+D13</f>
        <v>0</v>
      </c>
      <c r="E14" s="679"/>
      <c r="F14" s="685" t="s">
        <v>828</v>
      </c>
      <c r="G14" s="686">
        <f>G8+G13</f>
        <v>0</v>
      </c>
      <c r="H14" s="686">
        <f>H8+H13</f>
        <v>0</v>
      </c>
    </row>
    <row r="15" spans="2:17" ht="6.75" customHeight="1">
      <c r="B15" s="687"/>
      <c r="C15" s="688"/>
      <c r="D15" s="688"/>
      <c r="E15" s="677"/>
      <c r="F15" s="677"/>
      <c r="G15" s="677"/>
      <c r="H15" s="491"/>
    </row>
    <row r="16" spans="2:17" ht="18.75" customHeight="1">
      <c r="C16" s="677"/>
      <c r="D16" s="677"/>
      <c r="E16" s="677"/>
      <c r="F16" s="677"/>
      <c r="G16" s="677"/>
      <c r="H16" s="491"/>
      <c r="L16" s="677"/>
      <c r="M16" s="677"/>
      <c r="N16" s="677"/>
      <c r="O16" s="677"/>
      <c r="P16" s="677"/>
      <c r="Q16" s="491"/>
    </row>
    <row r="17" spans="2:15">
      <c r="C17" s="493"/>
      <c r="D17" s="493"/>
      <c r="E17" s="493"/>
      <c r="F17" s="493"/>
      <c r="L17" s="493"/>
      <c r="M17" s="493"/>
      <c r="N17" s="493"/>
      <c r="O17" s="493"/>
    </row>
    <row r="18" spans="2:15" ht="21">
      <c r="B18" s="445" t="s">
        <v>887</v>
      </c>
      <c r="C18" s="490"/>
      <c r="D18" s="492" t="s">
        <v>938</v>
      </c>
      <c r="E18" s="490"/>
      <c r="F18" s="677" t="s">
        <v>888</v>
      </c>
      <c r="G18" s="490"/>
      <c r="H18" s="492" t="s">
        <v>938</v>
      </c>
    </row>
    <row r="19" spans="2:15">
      <c r="B19" s="678" t="s">
        <v>870</v>
      </c>
      <c r="C19" s="678" t="s">
        <v>889</v>
      </c>
      <c r="D19" s="678" t="s">
        <v>890</v>
      </c>
      <c r="E19" s="679"/>
      <c r="F19" s="678" t="s">
        <v>870</v>
      </c>
      <c r="G19" s="678" t="s">
        <v>889</v>
      </c>
      <c r="H19" s="678" t="s">
        <v>890</v>
      </c>
    </row>
    <row r="20" spans="2:15">
      <c r="B20" s="680" t="s">
        <v>891</v>
      </c>
      <c r="C20" s="680"/>
      <c r="D20" s="680"/>
      <c r="E20" s="679"/>
      <c r="F20" s="680" t="s">
        <v>891</v>
      </c>
      <c r="G20" s="680"/>
      <c r="H20" s="680"/>
    </row>
    <row r="21" spans="2:15">
      <c r="B21" s="686" t="s">
        <v>892</v>
      </c>
      <c r="C21" s="686"/>
      <c r="D21" s="686"/>
      <c r="E21" s="679"/>
      <c r="F21" s="686" t="s">
        <v>892</v>
      </c>
      <c r="G21" s="686"/>
      <c r="H21" s="686"/>
    </row>
    <row r="22" spans="2:15">
      <c r="B22" s="619" t="s">
        <v>893</v>
      </c>
      <c r="C22" s="619"/>
      <c r="D22" s="619"/>
      <c r="E22" s="679"/>
      <c r="F22" s="619" t="s">
        <v>893</v>
      </c>
      <c r="G22" s="619"/>
      <c r="H22" s="619"/>
    </row>
    <row r="23" spans="2:15">
      <c r="B23" s="619" t="s">
        <v>894</v>
      </c>
      <c r="C23" s="619"/>
      <c r="D23" s="619"/>
      <c r="E23" s="679"/>
      <c r="F23" s="619" t="s">
        <v>894</v>
      </c>
      <c r="G23" s="619"/>
      <c r="H23" s="619"/>
    </row>
    <row r="24" spans="2:15">
      <c r="B24" s="681" t="s">
        <v>885</v>
      </c>
      <c r="C24" s="619"/>
      <c r="D24" s="619"/>
      <c r="E24" s="679"/>
      <c r="F24" s="681" t="s">
        <v>885</v>
      </c>
      <c r="G24" s="619"/>
      <c r="H24" s="619"/>
    </row>
    <row r="25" spans="2:15">
      <c r="B25" s="619" t="s">
        <v>895</v>
      </c>
      <c r="C25" s="619"/>
      <c r="D25" s="619"/>
      <c r="E25" s="679"/>
      <c r="F25" s="619" t="s">
        <v>895</v>
      </c>
      <c r="G25" s="619"/>
      <c r="H25" s="619"/>
    </row>
    <row r="26" spans="2:15">
      <c r="B26" s="619" t="s">
        <v>894</v>
      </c>
      <c r="C26" s="619"/>
      <c r="D26" s="619"/>
      <c r="E26" s="679"/>
      <c r="F26" s="619" t="s">
        <v>894</v>
      </c>
      <c r="G26" s="619"/>
      <c r="H26" s="619"/>
    </row>
    <row r="27" spans="2:15" ht="13.8" thickBot="1">
      <c r="B27" s="682" t="s">
        <v>896</v>
      </c>
      <c r="C27" s="683"/>
      <c r="D27" s="683"/>
      <c r="E27" s="679"/>
      <c r="F27" s="682" t="s">
        <v>896</v>
      </c>
      <c r="G27" s="683"/>
      <c r="H27" s="683"/>
    </row>
    <row r="28" spans="2:15" ht="13.8" thickTop="1">
      <c r="B28" s="684" t="s">
        <v>897</v>
      </c>
      <c r="C28" s="684"/>
      <c r="D28" s="684"/>
      <c r="E28" s="679"/>
      <c r="F28" s="684" t="s">
        <v>897</v>
      </c>
      <c r="G28" s="684"/>
      <c r="H28" s="684"/>
    </row>
    <row r="29" spans="2:15">
      <c r="B29" s="684" t="s">
        <v>898</v>
      </c>
      <c r="C29" s="684"/>
      <c r="D29" s="684"/>
      <c r="E29" s="679"/>
      <c r="F29" s="684" t="s">
        <v>898</v>
      </c>
      <c r="G29" s="684"/>
      <c r="H29" s="684"/>
    </row>
    <row r="30" spans="2:15">
      <c r="B30" s="619" t="s">
        <v>899</v>
      </c>
      <c r="C30" s="619"/>
      <c r="D30" s="619"/>
      <c r="E30" s="679"/>
      <c r="F30" s="619" t="s">
        <v>899</v>
      </c>
      <c r="G30" s="619"/>
      <c r="H30" s="619"/>
    </row>
    <row r="31" spans="2:15">
      <c r="B31" s="684" t="s">
        <v>894</v>
      </c>
      <c r="C31" s="684"/>
      <c r="D31" s="684"/>
      <c r="E31" s="679"/>
      <c r="F31" s="684" t="s">
        <v>894</v>
      </c>
      <c r="G31" s="684"/>
      <c r="H31" s="684"/>
    </row>
    <row r="32" spans="2:15">
      <c r="B32" s="619" t="s">
        <v>900</v>
      </c>
      <c r="C32" s="619"/>
      <c r="D32" s="619"/>
      <c r="E32" s="679"/>
      <c r="F32" s="619" t="s">
        <v>900</v>
      </c>
      <c r="G32" s="619"/>
      <c r="H32" s="619"/>
    </row>
    <row r="33" spans="2:8">
      <c r="B33" s="619" t="s">
        <v>901</v>
      </c>
      <c r="C33" s="619"/>
      <c r="D33" s="619"/>
      <c r="E33" s="679"/>
      <c r="F33" s="619" t="s">
        <v>901</v>
      </c>
      <c r="G33" s="619"/>
      <c r="H33" s="619"/>
    </row>
    <row r="34" spans="2:8">
      <c r="B34" s="684" t="s">
        <v>894</v>
      </c>
      <c r="C34" s="684"/>
      <c r="D34" s="684"/>
      <c r="E34" s="679"/>
      <c r="F34" s="684" t="s">
        <v>894</v>
      </c>
      <c r="G34" s="684"/>
      <c r="H34" s="684"/>
    </row>
    <row r="35" spans="2:8" ht="13.8" thickBot="1">
      <c r="B35" s="682" t="s">
        <v>896</v>
      </c>
      <c r="C35" s="683"/>
      <c r="D35" s="683"/>
      <c r="E35" s="679"/>
      <c r="F35" s="682" t="s">
        <v>896</v>
      </c>
      <c r="G35" s="683"/>
      <c r="H35" s="683"/>
    </row>
    <row r="36" spans="2:8" ht="13.8" thickTop="1">
      <c r="B36" s="685" t="s">
        <v>828</v>
      </c>
      <c r="C36" s="686"/>
      <c r="D36" s="686"/>
      <c r="E36" s="679"/>
      <c r="F36" s="685" t="s">
        <v>828</v>
      </c>
      <c r="G36" s="686"/>
      <c r="H36" s="686"/>
    </row>
    <row r="37" spans="2:8" ht="16.2">
      <c r="B37" s="687"/>
      <c r="C37" s="688"/>
      <c r="D37" s="688"/>
      <c r="E37" s="677"/>
      <c r="F37" s="677"/>
      <c r="G37" s="677"/>
      <c r="H37" s="491"/>
    </row>
  </sheetData>
  <phoneticPr fontId="2"/>
  <pageMargins left="0.59055118110236227" right="0.11811023622047245" top="0.59055118110236227" bottom="0.59055118110236227" header="0.31496062992125984" footer="0.31496062992125984"/>
  <pageSetup paperSize="9" scale="120" firstPageNumber="9" orientation="landscape" useFirstPageNumber="1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theme="5"/>
  </sheetPr>
  <dimension ref="B1:J30"/>
  <sheetViews>
    <sheetView zoomScaleNormal="100" workbookViewId="0">
      <pane xSplit="3" ySplit="4" topLeftCell="D5" activePane="bottomRight" state="frozen"/>
      <selection activeCell="G9" sqref="G9:H9"/>
      <selection pane="topRight" activeCell="G9" sqref="G9:H9"/>
      <selection pane="bottomLeft" activeCell="G9" sqref="G9:H9"/>
      <selection pane="bottomRight" activeCell="G9" sqref="G9:H9"/>
    </sheetView>
  </sheetViews>
  <sheetFormatPr defaultColWidth="9" defaultRowHeight="13.2"/>
  <cols>
    <col min="1" max="1" width="3.6640625" style="197" customWidth="1"/>
    <col min="2" max="3" width="14.6640625" style="197" customWidth="1"/>
    <col min="4" max="4" width="25.33203125" style="197" bestFit="1" customWidth="1"/>
    <col min="5" max="5" width="8.109375" style="197" customWidth="1"/>
    <col min="6" max="6" width="10.109375" style="197" customWidth="1"/>
    <col min="7" max="8" width="8.109375" style="445" customWidth="1"/>
    <col min="9" max="9" width="8.109375" style="197" customWidth="1"/>
    <col min="10" max="10" width="19.21875" style="197" customWidth="1"/>
    <col min="11" max="11" width="1" style="197" customWidth="1"/>
    <col min="12" max="12" width="1.44140625" style="197" customWidth="1"/>
    <col min="13" max="16384" width="9" style="197"/>
  </cols>
  <sheetData>
    <row r="1" spans="2:10" ht="33.75" customHeight="1"/>
    <row r="2" spans="2:10">
      <c r="B2" s="318" t="s">
        <v>904</v>
      </c>
      <c r="J2" s="338"/>
    </row>
    <row r="3" spans="2:10">
      <c r="B3" s="318" t="s">
        <v>905</v>
      </c>
      <c r="C3" s="339"/>
      <c r="D3" s="339"/>
      <c r="I3" s="960" t="s">
        <v>940</v>
      </c>
      <c r="J3" s="961"/>
    </row>
    <row r="4" spans="2:10" ht="24.9" customHeight="1">
      <c r="B4" s="962" t="s">
        <v>838</v>
      </c>
      <c r="C4" s="962"/>
      <c r="D4" s="340" t="s">
        <v>157</v>
      </c>
      <c r="E4" s="962" t="s">
        <v>907</v>
      </c>
      <c r="F4" s="962"/>
      <c r="G4" s="963" t="s">
        <v>158</v>
      </c>
      <c r="H4" s="964"/>
      <c r="I4" s="962" t="s">
        <v>908</v>
      </c>
      <c r="J4" s="962"/>
    </row>
    <row r="5" spans="2:10" ht="24.9" customHeight="1">
      <c r="B5" s="954" t="s">
        <v>909</v>
      </c>
      <c r="C5" s="955"/>
      <c r="D5" s="341"/>
      <c r="E5" s="944"/>
      <c r="F5" s="945"/>
      <c r="G5" s="940">
        <v>0</v>
      </c>
      <c r="H5" s="941"/>
      <c r="I5" s="944"/>
      <c r="J5" s="945"/>
    </row>
    <row r="6" spans="2:10" ht="24.9" customHeight="1">
      <c r="B6" s="956"/>
      <c r="C6" s="957"/>
      <c r="D6" s="342"/>
      <c r="E6" s="944"/>
      <c r="F6" s="945"/>
      <c r="G6" s="940">
        <v>0</v>
      </c>
      <c r="H6" s="941"/>
      <c r="I6" s="944"/>
      <c r="J6" s="945"/>
    </row>
    <row r="7" spans="2:10" ht="24.9" customHeight="1">
      <c r="B7" s="958"/>
      <c r="C7" s="959"/>
      <c r="D7" s="343" t="s">
        <v>155</v>
      </c>
      <c r="E7" s="942"/>
      <c r="F7" s="943"/>
      <c r="G7" s="940">
        <f>SUM(G5:H6)</f>
        <v>0</v>
      </c>
      <c r="H7" s="941"/>
      <c r="I7" s="942"/>
      <c r="J7" s="943"/>
    </row>
    <row r="8" spans="2:10" ht="24.9" customHeight="1">
      <c r="B8" s="948" t="s">
        <v>910</v>
      </c>
      <c r="C8" s="949"/>
      <c r="D8" s="732" t="s">
        <v>1099</v>
      </c>
      <c r="E8" s="944"/>
      <c r="F8" s="945"/>
      <c r="G8" s="940" t="e">
        <f>SUM(#REF!)</f>
        <v>#REF!</v>
      </c>
      <c r="H8" s="941"/>
      <c r="I8" s="938"/>
      <c r="J8" s="939"/>
    </row>
    <row r="9" spans="2:10" ht="24.9" customHeight="1">
      <c r="B9" s="950"/>
      <c r="C9" s="951"/>
      <c r="D9" s="733" t="s">
        <v>1100</v>
      </c>
      <c r="E9" s="944"/>
      <c r="F9" s="945"/>
      <c r="G9" s="940" t="e">
        <f>SUM(#REF!)</f>
        <v>#REF!</v>
      </c>
      <c r="H9" s="941"/>
      <c r="I9" s="938"/>
      <c r="J9" s="939"/>
    </row>
    <row r="10" spans="2:10" ht="24.9" customHeight="1">
      <c r="B10" s="950"/>
      <c r="C10" s="951"/>
      <c r="D10" s="733" t="s">
        <v>1101</v>
      </c>
      <c r="E10" s="944"/>
      <c r="F10" s="945"/>
      <c r="G10" s="940" t="e">
        <f>SUM(#REF!)</f>
        <v>#REF!</v>
      </c>
      <c r="H10" s="941"/>
      <c r="I10" s="938"/>
      <c r="J10" s="939"/>
    </row>
    <row r="11" spans="2:10" ht="24.9" customHeight="1">
      <c r="B11" s="950"/>
      <c r="C11" s="951"/>
      <c r="D11" s="345"/>
      <c r="E11" s="944"/>
      <c r="F11" s="945"/>
      <c r="G11" s="940"/>
      <c r="H11" s="941"/>
      <c r="I11" s="938"/>
      <c r="J11" s="939"/>
    </row>
    <row r="12" spans="2:10" ht="24.9" customHeight="1">
      <c r="B12" s="950"/>
      <c r="C12" s="951"/>
      <c r="D12" s="345"/>
      <c r="E12" s="944"/>
      <c r="F12" s="945"/>
      <c r="G12" s="940"/>
      <c r="H12" s="941"/>
      <c r="I12" s="938"/>
      <c r="J12" s="939"/>
    </row>
    <row r="13" spans="2:10" ht="24.9" customHeight="1">
      <c r="B13" s="950"/>
      <c r="C13" s="951"/>
      <c r="D13" s="345"/>
      <c r="E13" s="944"/>
      <c r="F13" s="945"/>
      <c r="G13" s="940"/>
      <c r="H13" s="941"/>
      <c r="I13" s="938"/>
      <c r="J13" s="939"/>
    </row>
    <row r="14" spans="2:10" ht="24.9" customHeight="1">
      <c r="B14" s="950"/>
      <c r="C14" s="951"/>
      <c r="D14" s="345"/>
      <c r="E14" s="944"/>
      <c r="F14" s="945"/>
      <c r="G14" s="940"/>
      <c r="H14" s="941"/>
      <c r="I14" s="938"/>
      <c r="J14" s="939"/>
    </row>
    <row r="15" spans="2:10" ht="24.9" customHeight="1">
      <c r="B15" s="952"/>
      <c r="C15" s="953"/>
      <c r="D15" s="346" t="s">
        <v>155</v>
      </c>
      <c r="E15" s="942"/>
      <c r="F15" s="943"/>
      <c r="G15" s="940" t="e">
        <f>SUM(G8:H14)</f>
        <v>#REF!</v>
      </c>
      <c r="H15" s="941"/>
      <c r="I15" s="942"/>
      <c r="J15" s="943"/>
    </row>
    <row r="16" spans="2:10" ht="24.9" customHeight="1">
      <c r="B16" s="946" t="s">
        <v>378</v>
      </c>
      <c r="C16" s="947"/>
      <c r="D16" s="347"/>
      <c r="E16" s="942"/>
      <c r="F16" s="943"/>
      <c r="G16" s="940" t="e">
        <f>G7+G15</f>
        <v>#REF!</v>
      </c>
      <c r="H16" s="941"/>
      <c r="I16" s="942"/>
      <c r="J16" s="943"/>
    </row>
    <row r="17" spans="2:10" ht="3.75" customHeight="1"/>
    <row r="18" spans="2:10" ht="12" customHeight="1"/>
    <row r="20" spans="2:10">
      <c r="B20" s="318" t="s">
        <v>904</v>
      </c>
      <c r="J20" s="338"/>
    </row>
    <row r="21" spans="2:10">
      <c r="B21" s="318" t="s">
        <v>905</v>
      </c>
      <c r="C21" s="339"/>
      <c r="D21" s="339"/>
      <c r="I21" s="960" t="s">
        <v>906</v>
      </c>
      <c r="J21" s="961"/>
    </row>
    <row r="22" spans="2:10" ht="24.9" customHeight="1">
      <c r="B22" s="962" t="s">
        <v>838</v>
      </c>
      <c r="C22" s="962"/>
      <c r="D22" s="340" t="s">
        <v>157</v>
      </c>
      <c r="E22" s="962" t="s">
        <v>907</v>
      </c>
      <c r="F22" s="962"/>
      <c r="G22" s="963" t="s">
        <v>158</v>
      </c>
      <c r="H22" s="964"/>
      <c r="I22" s="962" t="s">
        <v>908</v>
      </c>
      <c r="J22" s="962"/>
    </row>
    <row r="23" spans="2:10" ht="24.9" customHeight="1">
      <c r="B23" s="954" t="s">
        <v>909</v>
      </c>
      <c r="C23" s="955"/>
      <c r="D23" s="341"/>
      <c r="E23" s="944"/>
      <c r="F23" s="945"/>
      <c r="G23" s="940">
        <v>0</v>
      </c>
      <c r="H23" s="941"/>
      <c r="I23" s="944"/>
      <c r="J23" s="945"/>
    </row>
    <row r="24" spans="2:10" ht="24.9" customHeight="1">
      <c r="B24" s="956"/>
      <c r="C24" s="957"/>
      <c r="D24" s="342"/>
      <c r="E24" s="944"/>
      <c r="F24" s="945"/>
      <c r="G24" s="940">
        <v>0</v>
      </c>
      <c r="H24" s="941"/>
      <c r="I24" s="944"/>
      <c r="J24" s="945"/>
    </row>
    <row r="25" spans="2:10" ht="24.9" customHeight="1">
      <c r="B25" s="958"/>
      <c r="C25" s="959"/>
      <c r="D25" s="343" t="s">
        <v>155</v>
      </c>
      <c r="E25" s="942"/>
      <c r="F25" s="943"/>
      <c r="G25" s="940">
        <f>SUM(G23:H24)</f>
        <v>0</v>
      </c>
      <c r="H25" s="941"/>
      <c r="I25" s="942"/>
      <c r="J25" s="943"/>
    </row>
    <row r="26" spans="2:10" ht="24.9" customHeight="1">
      <c r="B26" s="948" t="s">
        <v>910</v>
      </c>
      <c r="C26" s="949"/>
      <c r="D26" s="344"/>
      <c r="E26" s="944"/>
      <c r="F26" s="945"/>
      <c r="G26" s="940">
        <v>0</v>
      </c>
      <c r="H26" s="941"/>
      <c r="I26" s="944"/>
      <c r="J26" s="945"/>
    </row>
    <row r="27" spans="2:10" ht="24.9" customHeight="1">
      <c r="B27" s="950"/>
      <c r="C27" s="951"/>
      <c r="D27" s="345"/>
      <c r="E27" s="944"/>
      <c r="F27" s="945"/>
      <c r="G27" s="940">
        <v>0</v>
      </c>
      <c r="H27" s="941"/>
      <c r="I27" s="944"/>
      <c r="J27" s="945"/>
    </row>
    <row r="28" spans="2:10" ht="24.9" customHeight="1">
      <c r="B28" s="952"/>
      <c r="C28" s="953"/>
      <c r="D28" s="346" t="s">
        <v>155</v>
      </c>
      <c r="E28" s="942"/>
      <c r="F28" s="943"/>
      <c r="G28" s="940">
        <f>SUM(G26:H27)</f>
        <v>0</v>
      </c>
      <c r="H28" s="941"/>
      <c r="I28" s="942"/>
      <c r="J28" s="943"/>
    </row>
    <row r="29" spans="2:10" ht="24.9" customHeight="1">
      <c r="B29" s="946" t="s">
        <v>378</v>
      </c>
      <c r="C29" s="947"/>
      <c r="D29" s="347"/>
      <c r="E29" s="942"/>
      <c r="F29" s="943"/>
      <c r="G29" s="940">
        <f>G25+G28</f>
        <v>0</v>
      </c>
      <c r="H29" s="941"/>
      <c r="I29" s="942"/>
      <c r="J29" s="943"/>
    </row>
    <row r="30" spans="2:10" ht="3.75" customHeight="1"/>
  </sheetData>
  <mergeCells count="73">
    <mergeCell ref="B29:C29"/>
    <mergeCell ref="E29:F29"/>
    <mergeCell ref="G29:H29"/>
    <mergeCell ref="I29:J29"/>
    <mergeCell ref="B26:C28"/>
    <mergeCell ref="E26:F26"/>
    <mergeCell ref="G26:H26"/>
    <mergeCell ref="I26:J26"/>
    <mergeCell ref="E27:F27"/>
    <mergeCell ref="G27:H27"/>
    <mergeCell ref="I27:J27"/>
    <mergeCell ref="E28:F28"/>
    <mergeCell ref="G28:H28"/>
    <mergeCell ref="I28:J28"/>
    <mergeCell ref="B23:C25"/>
    <mergeCell ref="E23:F23"/>
    <mergeCell ref="G23:H23"/>
    <mergeCell ref="I23:J23"/>
    <mergeCell ref="E24:F24"/>
    <mergeCell ref="G24:H24"/>
    <mergeCell ref="I24:J24"/>
    <mergeCell ref="E25:F25"/>
    <mergeCell ref="G25:H25"/>
    <mergeCell ref="I25:J25"/>
    <mergeCell ref="I21:J21"/>
    <mergeCell ref="B22:C22"/>
    <mergeCell ref="E22:F22"/>
    <mergeCell ref="G22:H22"/>
    <mergeCell ref="I22:J22"/>
    <mergeCell ref="I3:J3"/>
    <mergeCell ref="B4:C4"/>
    <mergeCell ref="E4:F4"/>
    <mergeCell ref="G4:H4"/>
    <mergeCell ref="I4:J4"/>
    <mergeCell ref="G6:H6"/>
    <mergeCell ref="I6:J6"/>
    <mergeCell ref="B5:C7"/>
    <mergeCell ref="E7:F7"/>
    <mergeCell ref="I7:J7"/>
    <mergeCell ref="E6:F6"/>
    <mergeCell ref="G7:H7"/>
    <mergeCell ref="E5:F5"/>
    <mergeCell ref="G5:H5"/>
    <mergeCell ref="I5:J5"/>
    <mergeCell ref="B16:C16"/>
    <mergeCell ref="E16:F16"/>
    <mergeCell ref="I11:J11"/>
    <mergeCell ref="E12:F12"/>
    <mergeCell ref="G12:H12"/>
    <mergeCell ref="I12:J12"/>
    <mergeCell ref="B8:C15"/>
    <mergeCell ref="E15:F15"/>
    <mergeCell ref="E11:F11"/>
    <mergeCell ref="G11:H11"/>
    <mergeCell ref="I16:J16"/>
    <mergeCell ref="E8:F8"/>
    <mergeCell ref="G8:H8"/>
    <mergeCell ref="I8:J8"/>
    <mergeCell ref="G15:H15"/>
    <mergeCell ref="G16:H16"/>
    <mergeCell ref="I10:J10"/>
    <mergeCell ref="G9:H9"/>
    <mergeCell ref="I15:J15"/>
    <mergeCell ref="E13:F13"/>
    <mergeCell ref="G13:H13"/>
    <mergeCell ref="I13:J13"/>
    <mergeCell ref="E14:F14"/>
    <mergeCell ref="G14:H14"/>
    <mergeCell ref="I14:J14"/>
    <mergeCell ref="I9:J9"/>
    <mergeCell ref="G10:H10"/>
    <mergeCell ref="E9:F9"/>
    <mergeCell ref="E10:F10"/>
  </mergeCells>
  <phoneticPr fontId="2"/>
  <printOptions horizontalCentered="1"/>
  <pageMargins left="0.19685039370078741" right="0.19685039370078741" top="0.15748031496062992" bottom="0.15748031496062992" header="0.31496062992125984" footer="0.31496062992125984"/>
  <pageSetup paperSize="9" scale="122" firstPageNumber="12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theme="4"/>
    <pageSetUpPr fitToPage="1"/>
  </sheetPr>
  <dimension ref="A1:BW54"/>
  <sheetViews>
    <sheetView view="pageBreakPreview" topLeftCell="L12" zoomScale="70" zoomScaleNormal="75" zoomScaleSheetLayoutView="70" workbookViewId="0">
      <selection activeCell="T19" sqref="T19"/>
    </sheetView>
  </sheetViews>
  <sheetFormatPr defaultColWidth="9" defaultRowHeight="13.2" outlineLevelCol="1"/>
  <cols>
    <col min="1" max="2" width="5.21875" style="544" bestFit="1" customWidth="1"/>
    <col min="3" max="3" width="20.33203125" style="544" customWidth="1"/>
    <col min="4" max="4" width="9.44140625" style="544" hidden="1" customWidth="1"/>
    <col min="5" max="5" width="11.6640625" style="544" hidden="1" customWidth="1"/>
    <col min="6" max="6" width="11.33203125" style="544" bestFit="1" customWidth="1"/>
    <col min="7" max="8" width="11.33203125" style="544" hidden="1" customWidth="1"/>
    <col min="9" max="9" width="28.88671875" style="544" bestFit="1" customWidth="1"/>
    <col min="10" max="10" width="10.109375" style="544" hidden="1" customWidth="1"/>
    <col min="11" max="11" width="13" style="544" hidden="1" customWidth="1"/>
    <col min="12" max="13" width="9" style="544"/>
    <col min="14" max="14" width="12.109375" style="563" bestFit="1" customWidth="1"/>
    <col min="15" max="16" width="10.44140625" style="563" customWidth="1"/>
    <col min="17" max="17" width="10.44140625" style="544" customWidth="1"/>
    <col min="18" max="20" width="9.44140625" style="544" customWidth="1"/>
    <col min="21" max="21" width="11.44140625" style="565" bestFit="1" customWidth="1"/>
    <col min="22" max="22" width="9" style="544" customWidth="1"/>
    <col min="23" max="23" width="13" style="544" customWidth="1"/>
    <col min="24" max="24" width="16.88671875" style="544" customWidth="1"/>
    <col min="25" max="25" width="19.44140625" style="544" customWidth="1"/>
    <col min="26" max="26" width="13" style="544" hidden="1" customWidth="1" outlineLevel="1"/>
    <col min="27" max="28" width="11" style="544" hidden="1" customWidth="1" outlineLevel="1"/>
    <col min="29" max="29" width="15.109375" style="544" hidden="1" customWidth="1" outlineLevel="1"/>
    <col min="30" max="30" width="17.109375" style="544" hidden="1" customWidth="1" outlineLevel="1"/>
    <col min="31" max="31" width="13" style="544" hidden="1" customWidth="1" outlineLevel="1"/>
    <col min="32" max="32" width="9" style="544" hidden="1" customWidth="1" outlineLevel="1"/>
    <col min="33" max="34" width="11" style="544" hidden="1" customWidth="1" outlineLevel="1"/>
    <col min="35" max="35" width="9" style="544" hidden="1" customWidth="1" outlineLevel="1"/>
    <col min="36" max="36" width="15.109375" style="544" hidden="1" customWidth="1" outlineLevel="1"/>
    <col min="37" max="37" width="17.109375" style="544" hidden="1" customWidth="1" outlineLevel="1"/>
    <col min="38" max="38" width="13" style="544" hidden="1" customWidth="1" outlineLevel="1"/>
    <col min="39" max="39" width="14.109375" style="544" hidden="1" customWidth="1" outlineLevel="1"/>
    <col min="40" max="40" width="11" style="544" bestFit="1" customWidth="1" collapsed="1"/>
    <col min="41" max="41" width="11" style="544" bestFit="1" customWidth="1"/>
    <col min="42" max="42" width="15.109375" style="544" bestFit="1" customWidth="1"/>
    <col min="43" max="43" width="9" style="544" customWidth="1" outlineLevel="1"/>
    <col min="44" max="44" width="7.44140625" style="544" customWidth="1" outlineLevel="1"/>
    <col min="45" max="45" width="11.6640625" style="544" customWidth="1" outlineLevel="1"/>
    <col min="46" max="46" width="16.109375" style="544" customWidth="1" outlineLevel="1"/>
    <col min="47" max="47" width="9" style="544" customWidth="1" outlineLevel="1"/>
    <col min="48" max="48" width="5.21875" style="544" customWidth="1" outlineLevel="1"/>
    <col min="49" max="49" width="9" style="544" customWidth="1" outlineLevel="1"/>
    <col min="50" max="50" width="15.109375" style="544" customWidth="1" outlineLevel="1"/>
    <col min="51" max="52" width="13" style="544" customWidth="1" outlineLevel="1"/>
    <col min="53" max="53" width="7.109375" style="544" customWidth="1" outlineLevel="1"/>
    <col min="54" max="54" width="15.109375" style="544" customWidth="1" outlineLevel="1"/>
    <col min="55" max="55" width="10" style="656" customWidth="1" outlineLevel="1"/>
    <col min="56" max="56" width="11.77734375" style="544" customWidth="1" outlineLevel="1"/>
    <col min="57" max="57" width="6.21875" style="544" customWidth="1" outlineLevel="1"/>
    <col min="58" max="58" width="11.21875" style="544" customWidth="1" outlineLevel="1"/>
    <col min="59" max="59" width="9" style="544"/>
    <col min="60" max="60" width="11" style="544" bestFit="1" customWidth="1"/>
    <col min="61" max="61" width="15.109375" style="544" customWidth="1"/>
    <col min="62" max="62" width="20.44140625" style="544" bestFit="1" customWidth="1"/>
    <col min="63" max="65" width="9" style="544" bestFit="1"/>
    <col min="66" max="66" width="11.109375" style="544" bestFit="1" customWidth="1"/>
    <col min="67" max="67" width="11" style="544" bestFit="1" customWidth="1"/>
    <col min="68" max="68" width="9" style="544" bestFit="1"/>
    <col min="69" max="69" width="7.109375" style="544" bestFit="1" customWidth="1"/>
    <col min="70" max="70" width="9" style="544" bestFit="1"/>
    <col min="71" max="71" width="7.109375" style="544" bestFit="1" customWidth="1"/>
    <col min="72" max="74" width="9" style="544"/>
    <col min="75" max="75" width="12.44140625" style="544" customWidth="1"/>
    <col min="76" max="16384" width="9" style="544"/>
  </cols>
  <sheetData>
    <row r="1" spans="1:75" ht="13.8" thickBot="1">
      <c r="A1" s="775" t="s">
        <v>1118</v>
      </c>
      <c r="B1" s="776"/>
      <c r="C1" s="776"/>
      <c r="D1" s="777" t="s">
        <v>1376</v>
      </c>
      <c r="E1" s="777"/>
      <c r="F1" s="777"/>
      <c r="G1" s="778"/>
      <c r="O1" s="564">
        <v>2023</v>
      </c>
    </row>
    <row r="3" spans="1:75" s="566" customFormat="1" ht="13.2" customHeight="1">
      <c r="A3" s="779" t="s">
        <v>961</v>
      </c>
      <c r="B3" s="779" t="s">
        <v>963</v>
      </c>
      <c r="C3" s="779" t="s">
        <v>965</v>
      </c>
      <c r="D3" s="779" t="s">
        <v>967</v>
      </c>
      <c r="E3" s="780" t="s">
        <v>46</v>
      </c>
      <c r="F3" s="782" t="s">
        <v>47</v>
      </c>
      <c r="G3" s="780" t="s">
        <v>1087</v>
      </c>
      <c r="H3" s="780" t="s">
        <v>1088</v>
      </c>
      <c r="I3" s="783" t="s">
        <v>1103</v>
      </c>
      <c r="J3" s="779" t="s">
        <v>979</v>
      </c>
      <c r="K3" s="780" t="s">
        <v>49</v>
      </c>
      <c r="L3" s="781" t="s">
        <v>983</v>
      </c>
      <c r="M3" s="774" t="s">
        <v>50</v>
      </c>
      <c r="N3" s="784" t="s">
        <v>985</v>
      </c>
      <c r="O3" s="785" t="s">
        <v>51</v>
      </c>
      <c r="P3" s="786" t="s">
        <v>52</v>
      </c>
      <c r="Q3" s="788" t="s">
        <v>53</v>
      </c>
      <c r="R3" s="788"/>
      <c r="S3" s="788"/>
      <c r="T3" s="789" t="s">
        <v>54</v>
      </c>
      <c r="U3" s="791" t="s">
        <v>989</v>
      </c>
      <c r="V3" s="779" t="s">
        <v>990</v>
      </c>
      <c r="W3" s="781" t="s">
        <v>992</v>
      </c>
      <c r="X3" s="792" t="s">
        <v>55</v>
      </c>
      <c r="Y3" s="792" t="s">
        <v>56</v>
      </c>
      <c r="Z3" s="781" t="s">
        <v>996</v>
      </c>
      <c r="AA3" s="781" t="s">
        <v>998</v>
      </c>
      <c r="AB3" s="781" t="s">
        <v>57</v>
      </c>
      <c r="AC3" s="781"/>
      <c r="AD3" s="781"/>
      <c r="AE3" s="781"/>
      <c r="AF3" s="781"/>
      <c r="AG3" s="781"/>
      <c r="AH3" s="781" t="s">
        <v>1012</v>
      </c>
      <c r="AI3" s="781" t="s">
        <v>58</v>
      </c>
      <c r="AJ3" s="781"/>
      <c r="AK3" s="781"/>
      <c r="AL3" s="781"/>
      <c r="AM3" s="781"/>
      <c r="AN3" s="781"/>
      <c r="AO3" s="781"/>
      <c r="AP3" s="788" t="s">
        <v>59</v>
      </c>
      <c r="AQ3" s="779" t="s">
        <v>1028</v>
      </c>
      <c r="AR3" s="780" t="s">
        <v>60</v>
      </c>
      <c r="AS3" s="780"/>
      <c r="AT3" s="780"/>
      <c r="AU3" s="780"/>
      <c r="AV3" s="781" t="s">
        <v>1032</v>
      </c>
      <c r="AW3" s="779" t="s">
        <v>1034</v>
      </c>
      <c r="AX3" s="781" t="s">
        <v>1036</v>
      </c>
      <c r="AY3" s="781" t="s">
        <v>1038</v>
      </c>
      <c r="AZ3" s="781" t="s">
        <v>1040</v>
      </c>
      <c r="BA3" s="781" t="s">
        <v>1042</v>
      </c>
      <c r="BB3" s="781" t="s">
        <v>1044</v>
      </c>
      <c r="BC3" s="794" t="s">
        <v>61</v>
      </c>
      <c r="BD3" s="795"/>
      <c r="BE3" s="780" t="s">
        <v>62</v>
      </c>
      <c r="BF3" s="780" t="s">
        <v>63</v>
      </c>
      <c r="BG3" s="774" t="s">
        <v>1052</v>
      </c>
      <c r="BH3" s="782" t="s">
        <v>64</v>
      </c>
      <c r="BI3" s="788" t="s">
        <v>65</v>
      </c>
      <c r="BJ3" s="780" t="s">
        <v>66</v>
      </c>
      <c r="BK3" s="780" t="s">
        <v>67</v>
      </c>
      <c r="BL3" s="780" t="s">
        <v>68</v>
      </c>
      <c r="BM3" s="780" t="s">
        <v>69</v>
      </c>
      <c r="BN3" s="780" t="s">
        <v>70</v>
      </c>
      <c r="BO3" s="780" t="s">
        <v>71</v>
      </c>
      <c r="BP3" s="780" t="s">
        <v>72</v>
      </c>
      <c r="BQ3" s="780" t="s">
        <v>73</v>
      </c>
      <c r="BR3" s="780" t="s">
        <v>74</v>
      </c>
      <c r="BS3" s="779" t="s">
        <v>1076</v>
      </c>
      <c r="BT3" s="779" t="s">
        <v>1078</v>
      </c>
      <c r="BU3" s="779" t="s">
        <v>1080</v>
      </c>
      <c r="BV3" s="779" t="s">
        <v>1082</v>
      </c>
      <c r="BW3" s="780" t="s">
        <v>75</v>
      </c>
    </row>
    <row r="4" spans="1:75" s="566" customFormat="1" ht="33" customHeight="1">
      <c r="A4" s="779"/>
      <c r="B4" s="779"/>
      <c r="C4" s="779"/>
      <c r="D4" s="779"/>
      <c r="E4" s="780"/>
      <c r="F4" s="782"/>
      <c r="G4" s="780"/>
      <c r="H4" s="780"/>
      <c r="I4" s="780"/>
      <c r="J4" s="779"/>
      <c r="K4" s="780"/>
      <c r="L4" s="781"/>
      <c r="M4" s="774"/>
      <c r="N4" s="784"/>
      <c r="O4" s="785"/>
      <c r="P4" s="787"/>
      <c r="Q4" s="567" t="s">
        <v>76</v>
      </c>
      <c r="R4" s="567" t="s">
        <v>77</v>
      </c>
      <c r="S4" s="567" t="s">
        <v>78</v>
      </c>
      <c r="T4" s="790"/>
      <c r="U4" s="791"/>
      <c r="V4" s="779"/>
      <c r="W4" s="781"/>
      <c r="X4" s="793"/>
      <c r="Y4" s="793"/>
      <c r="Z4" s="781"/>
      <c r="AA4" s="781"/>
      <c r="AB4" s="568" t="s">
        <v>1000</v>
      </c>
      <c r="AC4" s="568" t="s">
        <v>1002</v>
      </c>
      <c r="AD4" s="568" t="s">
        <v>1004</v>
      </c>
      <c r="AE4" s="568" t="s">
        <v>1006</v>
      </c>
      <c r="AF4" s="568" t="s">
        <v>1008</v>
      </c>
      <c r="AG4" s="568" t="s">
        <v>1010</v>
      </c>
      <c r="AH4" s="781"/>
      <c r="AI4" s="568" t="s">
        <v>1014</v>
      </c>
      <c r="AJ4" s="568" t="s">
        <v>1016</v>
      </c>
      <c r="AK4" s="568" t="s">
        <v>1018</v>
      </c>
      <c r="AL4" s="568" t="s">
        <v>1020</v>
      </c>
      <c r="AM4" s="568" t="s">
        <v>1022</v>
      </c>
      <c r="AN4" s="569" t="s">
        <v>1024</v>
      </c>
      <c r="AO4" s="568" t="s">
        <v>1026</v>
      </c>
      <c r="AP4" s="788"/>
      <c r="AQ4" s="779"/>
      <c r="AR4" s="570" t="s">
        <v>79</v>
      </c>
      <c r="AS4" s="570" t="s">
        <v>80</v>
      </c>
      <c r="AT4" s="570" t="s">
        <v>81</v>
      </c>
      <c r="AU4" s="570" t="s">
        <v>82</v>
      </c>
      <c r="AV4" s="781"/>
      <c r="AW4" s="779"/>
      <c r="AX4" s="781"/>
      <c r="AY4" s="781"/>
      <c r="AZ4" s="781"/>
      <c r="BA4" s="781"/>
      <c r="BB4" s="781"/>
      <c r="BC4" s="657" t="s">
        <v>83</v>
      </c>
      <c r="BD4" s="571" t="s">
        <v>84</v>
      </c>
      <c r="BE4" s="779"/>
      <c r="BF4" s="779"/>
      <c r="BG4" s="774"/>
      <c r="BH4" s="781"/>
      <c r="BI4" s="788"/>
      <c r="BJ4" s="779"/>
      <c r="BK4" s="779"/>
      <c r="BL4" s="780"/>
      <c r="BM4" s="779"/>
      <c r="BN4" s="779"/>
      <c r="BO4" s="780"/>
      <c r="BP4" s="779"/>
      <c r="BQ4" s="779"/>
      <c r="BR4" s="779"/>
      <c r="BS4" s="779"/>
      <c r="BT4" s="779"/>
      <c r="BU4" s="779"/>
      <c r="BV4" s="779"/>
      <c r="BW4" s="779"/>
    </row>
    <row r="5" spans="1:75" hidden="1">
      <c r="A5" s="552">
        <v>1</v>
      </c>
      <c r="B5" s="552">
        <v>0</v>
      </c>
      <c r="C5" s="552" t="s">
        <v>1132</v>
      </c>
      <c r="D5" s="552"/>
      <c r="E5" s="552"/>
      <c r="F5" s="552" t="s">
        <v>163</v>
      </c>
      <c r="G5" s="552"/>
      <c r="H5" s="552"/>
      <c r="I5" s="552" t="s">
        <v>1180</v>
      </c>
      <c r="J5" s="552"/>
      <c r="K5" s="552"/>
      <c r="L5" s="552"/>
      <c r="M5" s="552">
        <v>0</v>
      </c>
      <c r="N5" s="572" t="s">
        <v>1182</v>
      </c>
      <c r="O5" s="572"/>
      <c r="P5" s="573" t="str">
        <f>IF(O5="",N5,O5)</f>
        <v>1984/09/05</v>
      </c>
      <c r="Q5" s="574">
        <f>YEAR(P5)</f>
        <v>1984</v>
      </c>
      <c r="R5" s="574">
        <f>MONTH(P5)</f>
        <v>9</v>
      </c>
      <c r="S5" s="574">
        <f>DAY(N5)</f>
        <v>5</v>
      </c>
      <c r="T5" s="552">
        <f>IF(Q5=1900,"",IF(R5&lt;4,Q5-1,Q5))</f>
        <v>1984</v>
      </c>
      <c r="U5" s="575">
        <v>124920380</v>
      </c>
      <c r="V5" s="655"/>
      <c r="W5" s="552"/>
      <c r="X5" s="576">
        <v>0</v>
      </c>
      <c r="Y5" s="576">
        <f t="shared" ref="Y5:Y54" si="0">U5-X5</f>
        <v>124920380</v>
      </c>
      <c r="Z5" s="552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76">
        <f>IF(BG5=0,0,IF(BG5=L5,Y5-1,IF(Y5=1,0,ROUND(U5*M5,0))))</f>
        <v>0</v>
      </c>
      <c r="AO5" s="552"/>
      <c r="AP5" s="577">
        <f>U5</f>
        <v>124920380</v>
      </c>
      <c r="AQ5" s="552"/>
      <c r="AR5" s="552"/>
      <c r="AS5" s="552"/>
      <c r="AT5" s="552"/>
      <c r="AU5" s="552"/>
      <c r="AV5" s="552"/>
      <c r="AW5" s="552"/>
      <c r="AX5" s="552"/>
      <c r="AY5" s="552"/>
      <c r="AZ5" s="552"/>
      <c r="BA5" s="552"/>
      <c r="BB5" s="552"/>
      <c r="BC5" s="658" t="s">
        <v>1189</v>
      </c>
      <c r="BD5" s="552" t="s">
        <v>85</v>
      </c>
      <c r="BE5" s="671">
        <v>6340</v>
      </c>
      <c r="BF5" s="552" t="s">
        <v>1236</v>
      </c>
      <c r="BG5" s="574">
        <f>IF(T5="",0,$O$1-T5)</f>
        <v>39</v>
      </c>
      <c r="BH5" s="552"/>
      <c r="BI5" s="577">
        <f>U5-AP5</f>
        <v>0</v>
      </c>
      <c r="BJ5" s="552" t="s">
        <v>1241</v>
      </c>
      <c r="BK5" s="552"/>
      <c r="BL5" s="552"/>
      <c r="BM5" s="552"/>
      <c r="BN5" s="552"/>
      <c r="BO5" s="552"/>
      <c r="BP5" s="552"/>
      <c r="BQ5" s="552"/>
      <c r="BR5" s="552"/>
      <c r="BS5" s="552"/>
      <c r="BT5" s="552"/>
      <c r="BU5" s="552"/>
      <c r="BV5" s="552"/>
      <c r="BW5" s="552"/>
    </row>
    <row r="6" spans="1:75" hidden="1">
      <c r="A6" s="552">
        <v>2</v>
      </c>
      <c r="B6" s="552">
        <v>0</v>
      </c>
      <c r="C6" s="552" t="s">
        <v>1133</v>
      </c>
      <c r="D6" s="552"/>
      <c r="E6" s="552"/>
      <c r="F6" s="552" t="s">
        <v>163</v>
      </c>
      <c r="G6" s="552"/>
      <c r="H6" s="552"/>
      <c r="I6" s="552" t="s">
        <v>1180</v>
      </c>
      <c r="J6" s="552"/>
      <c r="K6" s="552"/>
      <c r="L6" s="552"/>
      <c r="M6" s="552">
        <v>0</v>
      </c>
      <c r="N6" s="572" t="s">
        <v>1183</v>
      </c>
      <c r="O6" s="572"/>
      <c r="P6" s="573" t="str">
        <f>IF(O6="",N6,O6)</f>
        <v>1990/11/19</v>
      </c>
      <c r="Q6" s="574">
        <f>YEAR(P6)</f>
        <v>1990</v>
      </c>
      <c r="R6" s="574">
        <f>MONTH(P6)</f>
        <v>11</v>
      </c>
      <c r="S6" s="574">
        <f>DAY(N6)</f>
        <v>19</v>
      </c>
      <c r="T6" s="552">
        <f>IF(Q6=1900,"",IF(R6&lt;4,Q6-1,Q6))</f>
        <v>1990</v>
      </c>
      <c r="U6" s="575">
        <v>899</v>
      </c>
      <c r="V6" s="655"/>
      <c r="W6" s="552"/>
      <c r="X6" s="576">
        <v>0</v>
      </c>
      <c r="Y6" s="576">
        <f t="shared" si="0"/>
        <v>899</v>
      </c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76">
        <f>IF(BG6=0,0,IF(BG6=L6,Y6-1,IF(Y6=1,0,ROUND(U6*M6,0))))</f>
        <v>0</v>
      </c>
      <c r="AO6" s="552"/>
      <c r="AP6" s="577">
        <f>U6</f>
        <v>899</v>
      </c>
      <c r="AQ6" s="552"/>
      <c r="AR6" s="552"/>
      <c r="AS6" s="552"/>
      <c r="AT6" s="552"/>
      <c r="AU6" s="552"/>
      <c r="AV6" s="552"/>
      <c r="AW6" s="552"/>
      <c r="AX6" s="552"/>
      <c r="AY6" s="552"/>
      <c r="AZ6" s="552"/>
      <c r="BA6" s="552"/>
      <c r="BB6" s="552"/>
      <c r="BC6" s="658" t="s">
        <v>1190</v>
      </c>
      <c r="BD6" s="552" t="s">
        <v>85</v>
      </c>
      <c r="BE6" s="575">
        <v>29</v>
      </c>
      <c r="BF6" s="552" t="s">
        <v>1237</v>
      </c>
      <c r="BG6" s="574">
        <f>IF(T6="",0,$O$1-T6)</f>
        <v>33</v>
      </c>
      <c r="BH6" s="552"/>
      <c r="BI6" s="577">
        <f>U6-AP6</f>
        <v>0</v>
      </c>
      <c r="BJ6" s="552" t="s">
        <v>1241</v>
      </c>
      <c r="BK6" s="552"/>
      <c r="BL6" s="552"/>
      <c r="BM6" s="552"/>
      <c r="BN6" s="552"/>
      <c r="BO6" s="552"/>
      <c r="BP6" s="552"/>
      <c r="BQ6" s="552"/>
      <c r="BR6" s="552"/>
      <c r="BS6" s="552"/>
      <c r="BT6" s="552"/>
      <c r="BU6" s="552"/>
      <c r="BV6" s="552"/>
      <c r="BW6" s="552"/>
    </row>
    <row r="7" spans="1:75" hidden="1">
      <c r="A7" s="552">
        <v>3</v>
      </c>
      <c r="B7" s="552">
        <v>0</v>
      </c>
      <c r="C7" s="552" t="s">
        <v>1134</v>
      </c>
      <c r="D7" s="552"/>
      <c r="E7" s="552"/>
      <c r="F7" s="552" t="s">
        <v>163</v>
      </c>
      <c r="G7" s="552"/>
      <c r="H7" s="552"/>
      <c r="I7" s="552" t="s">
        <v>1180</v>
      </c>
      <c r="J7" s="552"/>
      <c r="K7" s="552"/>
      <c r="L7" s="552"/>
      <c r="M7" s="552">
        <v>0</v>
      </c>
      <c r="N7" s="572" t="s">
        <v>1183</v>
      </c>
      <c r="O7" s="572"/>
      <c r="P7" s="573" t="str">
        <f t="shared" ref="P7:P18" si="1">IF(O7="",N7,O7)</f>
        <v>1990/11/19</v>
      </c>
      <c r="Q7" s="574">
        <f t="shared" ref="Q7:Q18" si="2">YEAR(P7)</f>
        <v>1990</v>
      </c>
      <c r="R7" s="574">
        <f t="shared" ref="R7:R18" si="3">MONTH(P7)</f>
        <v>11</v>
      </c>
      <c r="S7" s="574">
        <f t="shared" ref="S7:S18" si="4">DAY(N7)</f>
        <v>19</v>
      </c>
      <c r="T7" s="552">
        <f t="shared" ref="T7:T18" si="5">IF(Q7=1900,"",IF(R7&lt;4,Q7-1,Q7))</f>
        <v>1990</v>
      </c>
      <c r="U7" s="575">
        <v>69</v>
      </c>
      <c r="V7" s="655"/>
      <c r="W7" s="552"/>
      <c r="X7" s="576">
        <v>0</v>
      </c>
      <c r="Y7" s="576">
        <f t="shared" si="0"/>
        <v>69</v>
      </c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76">
        <f t="shared" ref="AN7:AN18" si="6">IF(BG7=0,0,IF(BG7=L7,Y7-1,IF(Y7=1,0,ROUND(U7*M7,0))))</f>
        <v>0</v>
      </c>
      <c r="AO7" s="552"/>
      <c r="AP7" s="577">
        <f t="shared" ref="AP7:AP18" si="7">U7</f>
        <v>69</v>
      </c>
      <c r="AQ7" s="552"/>
      <c r="AR7" s="552"/>
      <c r="AS7" s="552"/>
      <c r="AT7" s="552"/>
      <c r="AU7" s="552"/>
      <c r="AV7" s="552"/>
      <c r="AW7" s="552"/>
      <c r="AX7" s="552"/>
      <c r="AY7" s="552"/>
      <c r="AZ7" s="552"/>
      <c r="BA7" s="552"/>
      <c r="BB7" s="552"/>
      <c r="BC7" s="658" t="s">
        <v>1191</v>
      </c>
      <c r="BD7" s="552" t="s">
        <v>85</v>
      </c>
      <c r="BE7" s="575">
        <v>29</v>
      </c>
      <c r="BF7" s="552" t="s">
        <v>1237</v>
      </c>
      <c r="BG7" s="574">
        <f t="shared" ref="BG7:BG18" si="8">IF(T7="",0,$O$1-T7)</f>
        <v>33</v>
      </c>
      <c r="BH7" s="552"/>
      <c r="BI7" s="577">
        <f t="shared" ref="BI7:BI18" si="9">U7-AP7</f>
        <v>0</v>
      </c>
      <c r="BJ7" s="552" t="s">
        <v>1241</v>
      </c>
      <c r="BK7" s="552"/>
      <c r="BL7" s="552"/>
      <c r="BM7" s="552"/>
      <c r="BN7" s="552"/>
      <c r="BO7" s="552"/>
      <c r="BP7" s="552"/>
      <c r="BQ7" s="552"/>
      <c r="BR7" s="552"/>
      <c r="BS7" s="552"/>
      <c r="BT7" s="552"/>
      <c r="BU7" s="552"/>
      <c r="BV7" s="552"/>
      <c r="BW7" s="552"/>
    </row>
    <row r="8" spans="1:75" hidden="1">
      <c r="A8" s="552">
        <v>4</v>
      </c>
      <c r="B8" s="552">
        <v>0</v>
      </c>
      <c r="C8" s="552" t="s">
        <v>1135</v>
      </c>
      <c r="D8" s="552"/>
      <c r="E8" s="552"/>
      <c r="F8" s="552" t="s">
        <v>163</v>
      </c>
      <c r="G8" s="552"/>
      <c r="H8" s="552"/>
      <c r="I8" s="552" t="s">
        <v>1180</v>
      </c>
      <c r="J8" s="552"/>
      <c r="K8" s="552"/>
      <c r="L8" s="552"/>
      <c r="M8" s="552">
        <v>0</v>
      </c>
      <c r="N8" s="572" t="s">
        <v>1183</v>
      </c>
      <c r="O8" s="572"/>
      <c r="P8" s="573" t="str">
        <f t="shared" si="1"/>
        <v>1990/11/19</v>
      </c>
      <c r="Q8" s="574">
        <f t="shared" si="2"/>
        <v>1990</v>
      </c>
      <c r="R8" s="574">
        <f t="shared" si="3"/>
        <v>11</v>
      </c>
      <c r="S8" s="574">
        <f t="shared" si="4"/>
        <v>19</v>
      </c>
      <c r="T8" s="552">
        <f t="shared" si="5"/>
        <v>1990</v>
      </c>
      <c r="U8" s="575">
        <v>812</v>
      </c>
      <c r="V8" s="552"/>
      <c r="W8" s="552"/>
      <c r="X8" s="576">
        <v>0</v>
      </c>
      <c r="Y8" s="576">
        <f t="shared" si="0"/>
        <v>812</v>
      </c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2"/>
      <c r="AN8" s="576">
        <f t="shared" si="6"/>
        <v>0</v>
      </c>
      <c r="AO8" s="552"/>
      <c r="AP8" s="577">
        <f t="shared" si="7"/>
        <v>812</v>
      </c>
      <c r="AQ8" s="552"/>
      <c r="AR8" s="552"/>
      <c r="AS8" s="552"/>
      <c r="AT8" s="552"/>
      <c r="AU8" s="552"/>
      <c r="AV8" s="552"/>
      <c r="AW8" s="552"/>
      <c r="AX8" s="552"/>
      <c r="AY8" s="552"/>
      <c r="AZ8" s="552"/>
      <c r="BA8" s="552"/>
      <c r="BB8" s="552"/>
      <c r="BC8" s="658" t="s">
        <v>1192</v>
      </c>
      <c r="BD8" s="552" t="s">
        <v>85</v>
      </c>
      <c r="BE8" s="575">
        <v>29</v>
      </c>
      <c r="BF8" s="552" t="s">
        <v>1237</v>
      </c>
      <c r="BG8" s="574">
        <f t="shared" si="8"/>
        <v>33</v>
      </c>
      <c r="BH8" s="552"/>
      <c r="BI8" s="577">
        <f t="shared" si="9"/>
        <v>0</v>
      </c>
      <c r="BJ8" s="552" t="s">
        <v>1241</v>
      </c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</row>
    <row r="9" spans="1:75" hidden="1">
      <c r="A9" s="552">
        <v>5</v>
      </c>
      <c r="B9" s="552">
        <v>0</v>
      </c>
      <c r="C9" s="552" t="s">
        <v>1136</v>
      </c>
      <c r="D9" s="552"/>
      <c r="E9" s="552"/>
      <c r="F9" s="552" t="s">
        <v>163</v>
      </c>
      <c r="G9" s="552"/>
      <c r="H9" s="552"/>
      <c r="I9" s="552" t="s">
        <v>1180</v>
      </c>
      <c r="J9" s="552"/>
      <c r="K9" s="552"/>
      <c r="L9" s="552"/>
      <c r="M9" s="552">
        <v>0</v>
      </c>
      <c r="N9" s="572" t="s">
        <v>1184</v>
      </c>
      <c r="O9" s="572"/>
      <c r="P9" s="573" t="str">
        <f t="shared" si="1"/>
        <v>1990/01/23</v>
      </c>
      <c r="Q9" s="574">
        <f t="shared" si="2"/>
        <v>1990</v>
      </c>
      <c r="R9" s="574">
        <f t="shared" si="3"/>
        <v>1</v>
      </c>
      <c r="S9" s="574">
        <f t="shared" si="4"/>
        <v>23</v>
      </c>
      <c r="T9" s="552">
        <f t="shared" si="5"/>
        <v>1989</v>
      </c>
      <c r="U9" s="575">
        <v>1392</v>
      </c>
      <c r="V9" s="552"/>
      <c r="W9" s="552"/>
      <c r="X9" s="576">
        <v>0</v>
      </c>
      <c r="Y9" s="576">
        <f t="shared" si="0"/>
        <v>1392</v>
      </c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2"/>
      <c r="AN9" s="576">
        <f t="shared" si="6"/>
        <v>0</v>
      </c>
      <c r="AO9" s="552"/>
      <c r="AP9" s="577">
        <f t="shared" si="7"/>
        <v>1392</v>
      </c>
      <c r="AQ9" s="552"/>
      <c r="AR9" s="552"/>
      <c r="AS9" s="552"/>
      <c r="AT9" s="552"/>
      <c r="AU9" s="552"/>
      <c r="AV9" s="552"/>
      <c r="AW9" s="552"/>
      <c r="AX9" s="552"/>
      <c r="AY9" s="552"/>
      <c r="AZ9" s="552"/>
      <c r="BA9" s="552"/>
      <c r="BB9" s="552"/>
      <c r="BC9" s="658" t="s">
        <v>1193</v>
      </c>
      <c r="BD9" s="552" t="s">
        <v>85</v>
      </c>
      <c r="BE9" s="575">
        <v>29</v>
      </c>
      <c r="BF9" s="552" t="s">
        <v>1238</v>
      </c>
      <c r="BG9" s="574">
        <f t="shared" si="8"/>
        <v>34</v>
      </c>
      <c r="BH9" s="552"/>
      <c r="BI9" s="577">
        <f t="shared" si="9"/>
        <v>0</v>
      </c>
      <c r="BJ9" s="552" t="s">
        <v>1241</v>
      </c>
      <c r="BK9" s="552"/>
      <c r="BL9" s="552"/>
      <c r="BM9" s="552"/>
      <c r="BN9" s="552"/>
      <c r="BO9" s="552"/>
      <c r="BP9" s="552"/>
      <c r="BQ9" s="552"/>
      <c r="BR9" s="552"/>
      <c r="BS9" s="552"/>
      <c r="BT9" s="552"/>
      <c r="BU9" s="552"/>
      <c r="BV9" s="552"/>
      <c r="BW9" s="552"/>
    </row>
    <row r="10" spans="1:75" hidden="1">
      <c r="A10" s="552">
        <v>6</v>
      </c>
      <c r="B10" s="552">
        <v>0</v>
      </c>
      <c r="C10" s="552" t="s">
        <v>1137</v>
      </c>
      <c r="D10" s="552"/>
      <c r="E10" s="552"/>
      <c r="F10" s="552" t="s">
        <v>163</v>
      </c>
      <c r="G10" s="552"/>
      <c r="H10" s="552"/>
      <c r="I10" s="552" t="s">
        <v>1180</v>
      </c>
      <c r="J10" s="552"/>
      <c r="K10" s="552"/>
      <c r="L10" s="552"/>
      <c r="M10" s="552">
        <v>0</v>
      </c>
      <c r="N10" s="572" t="s">
        <v>1184</v>
      </c>
      <c r="O10" s="572"/>
      <c r="P10" s="573" t="str">
        <f t="shared" si="1"/>
        <v>1990/01/23</v>
      </c>
      <c r="Q10" s="574">
        <f t="shared" si="2"/>
        <v>1990</v>
      </c>
      <c r="R10" s="574">
        <f t="shared" si="3"/>
        <v>1</v>
      </c>
      <c r="S10" s="574">
        <f t="shared" si="4"/>
        <v>23</v>
      </c>
      <c r="T10" s="552">
        <f t="shared" si="5"/>
        <v>1989</v>
      </c>
      <c r="U10" s="575">
        <v>2465</v>
      </c>
      <c r="V10" s="552"/>
      <c r="W10" s="552"/>
      <c r="X10" s="576">
        <v>0</v>
      </c>
      <c r="Y10" s="576">
        <f t="shared" si="0"/>
        <v>2465</v>
      </c>
      <c r="Z10" s="552"/>
      <c r="AA10" s="552"/>
      <c r="AB10" s="552"/>
      <c r="AC10" s="552"/>
      <c r="AD10" s="552"/>
      <c r="AE10" s="552"/>
      <c r="AF10" s="552"/>
      <c r="AG10" s="552"/>
      <c r="AH10" s="552"/>
      <c r="AI10" s="552"/>
      <c r="AJ10" s="552"/>
      <c r="AK10" s="552"/>
      <c r="AL10" s="552"/>
      <c r="AM10" s="552"/>
      <c r="AN10" s="576">
        <f t="shared" si="6"/>
        <v>0</v>
      </c>
      <c r="AO10" s="552"/>
      <c r="AP10" s="577">
        <f t="shared" si="7"/>
        <v>2465</v>
      </c>
      <c r="AQ10" s="552"/>
      <c r="AR10" s="552"/>
      <c r="AS10" s="552"/>
      <c r="AT10" s="552"/>
      <c r="AU10" s="552"/>
      <c r="AV10" s="552"/>
      <c r="AW10" s="552"/>
      <c r="AX10" s="552"/>
      <c r="AY10" s="552"/>
      <c r="AZ10" s="552"/>
      <c r="BA10" s="552"/>
      <c r="BB10" s="552"/>
      <c r="BC10" s="658" t="s">
        <v>1194</v>
      </c>
      <c r="BD10" s="552" t="s">
        <v>85</v>
      </c>
      <c r="BE10" s="575">
        <v>29</v>
      </c>
      <c r="BF10" s="552" t="s">
        <v>1238</v>
      </c>
      <c r="BG10" s="574">
        <f t="shared" si="8"/>
        <v>34</v>
      </c>
      <c r="BH10" s="552"/>
      <c r="BI10" s="577">
        <f t="shared" si="9"/>
        <v>0</v>
      </c>
      <c r="BJ10" s="552" t="s">
        <v>1241</v>
      </c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2"/>
    </row>
    <row r="11" spans="1:75" hidden="1">
      <c r="A11" s="552">
        <v>7</v>
      </c>
      <c r="B11" s="552">
        <v>0</v>
      </c>
      <c r="C11" s="552" t="s">
        <v>1138</v>
      </c>
      <c r="D11" s="552"/>
      <c r="E11" s="552"/>
      <c r="F11" s="552" t="s">
        <v>163</v>
      </c>
      <c r="G11" s="552"/>
      <c r="H11" s="552"/>
      <c r="I11" s="552" t="s">
        <v>1180</v>
      </c>
      <c r="J11" s="552"/>
      <c r="K11" s="552"/>
      <c r="L11" s="552"/>
      <c r="M11" s="552">
        <v>0</v>
      </c>
      <c r="N11" s="572" t="s">
        <v>1184</v>
      </c>
      <c r="O11" s="572"/>
      <c r="P11" s="573" t="str">
        <f t="shared" si="1"/>
        <v>1990/01/23</v>
      </c>
      <c r="Q11" s="574">
        <f t="shared" si="2"/>
        <v>1990</v>
      </c>
      <c r="R11" s="574">
        <f t="shared" si="3"/>
        <v>1</v>
      </c>
      <c r="S11" s="574">
        <f t="shared" si="4"/>
        <v>23</v>
      </c>
      <c r="T11" s="552">
        <f t="shared" si="5"/>
        <v>1989</v>
      </c>
      <c r="U11" s="575">
        <v>2829</v>
      </c>
      <c r="V11" s="552"/>
      <c r="W11" s="552"/>
      <c r="X11" s="576">
        <v>0</v>
      </c>
      <c r="Y11" s="576">
        <f t="shared" si="0"/>
        <v>2829</v>
      </c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76">
        <f t="shared" si="6"/>
        <v>0</v>
      </c>
      <c r="AO11" s="552"/>
      <c r="AP11" s="577">
        <f t="shared" si="7"/>
        <v>2829</v>
      </c>
      <c r="AQ11" s="552"/>
      <c r="AR11" s="552"/>
      <c r="AS11" s="552"/>
      <c r="AT11" s="552"/>
      <c r="AU11" s="552"/>
      <c r="AV11" s="552"/>
      <c r="AW11" s="552"/>
      <c r="AX11" s="552"/>
      <c r="AY11" s="552"/>
      <c r="AZ11" s="552"/>
      <c r="BA11" s="552"/>
      <c r="BB11" s="552"/>
      <c r="BC11" s="658" t="s">
        <v>1195</v>
      </c>
      <c r="BD11" s="552" t="s">
        <v>85</v>
      </c>
      <c r="BE11" s="575">
        <v>23</v>
      </c>
      <c r="BF11" s="552" t="s">
        <v>1238</v>
      </c>
      <c r="BG11" s="574">
        <f t="shared" si="8"/>
        <v>34</v>
      </c>
      <c r="BH11" s="552"/>
      <c r="BI11" s="577">
        <f t="shared" si="9"/>
        <v>0</v>
      </c>
      <c r="BJ11" s="552" t="s">
        <v>1241</v>
      </c>
      <c r="BK11" s="552"/>
      <c r="BL11" s="552"/>
      <c r="BM11" s="552"/>
      <c r="BN11" s="552"/>
      <c r="BO11" s="552"/>
      <c r="BP11" s="552"/>
      <c r="BQ11" s="552"/>
      <c r="BR11" s="552"/>
      <c r="BS11" s="552"/>
      <c r="BT11" s="552"/>
      <c r="BU11" s="552"/>
      <c r="BV11" s="552"/>
      <c r="BW11" s="552"/>
    </row>
    <row r="12" spans="1:75">
      <c r="A12" s="552">
        <v>8</v>
      </c>
      <c r="B12" s="552">
        <v>0</v>
      </c>
      <c r="C12" s="552" t="s">
        <v>1139</v>
      </c>
      <c r="D12" s="552"/>
      <c r="E12" s="552"/>
      <c r="F12" s="552" t="s">
        <v>163</v>
      </c>
      <c r="G12" s="552"/>
      <c r="H12" s="552"/>
      <c r="I12" s="552" t="s">
        <v>1181</v>
      </c>
      <c r="J12" s="552"/>
      <c r="K12" s="552"/>
      <c r="L12" s="552"/>
      <c r="M12" s="552">
        <v>0</v>
      </c>
      <c r="N12" s="572" t="s">
        <v>1185</v>
      </c>
      <c r="O12" s="572"/>
      <c r="P12" s="573" t="str">
        <f t="shared" si="1"/>
        <v>1989/03/31</v>
      </c>
      <c r="Q12" s="574">
        <f t="shared" si="2"/>
        <v>1989</v>
      </c>
      <c r="R12" s="574">
        <f t="shared" si="3"/>
        <v>3</v>
      </c>
      <c r="S12" s="574">
        <f t="shared" si="4"/>
        <v>31</v>
      </c>
      <c r="T12" s="552">
        <f t="shared" si="5"/>
        <v>1988</v>
      </c>
      <c r="U12" s="575">
        <v>1292760</v>
      </c>
      <c r="V12" s="552"/>
      <c r="W12" s="552"/>
      <c r="X12" s="576">
        <v>0</v>
      </c>
      <c r="Y12" s="576">
        <f t="shared" si="0"/>
        <v>1292760</v>
      </c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76">
        <f t="shared" si="6"/>
        <v>0</v>
      </c>
      <c r="AO12" s="552"/>
      <c r="AP12" s="577">
        <f t="shared" si="7"/>
        <v>1292760</v>
      </c>
      <c r="AQ12" s="552"/>
      <c r="AR12" s="552"/>
      <c r="AS12" s="552"/>
      <c r="AT12" s="552"/>
      <c r="AU12" s="552"/>
      <c r="AV12" s="552"/>
      <c r="AW12" s="552"/>
      <c r="AX12" s="552"/>
      <c r="AY12" s="552"/>
      <c r="AZ12" s="552"/>
      <c r="BA12" s="552"/>
      <c r="BB12" s="552"/>
      <c r="BC12" s="658" t="s">
        <v>1196</v>
      </c>
      <c r="BD12" s="552" t="s">
        <v>85</v>
      </c>
      <c r="BE12" s="575">
        <v>7560</v>
      </c>
      <c r="BF12" s="552" t="s">
        <v>1236</v>
      </c>
      <c r="BG12" s="574">
        <f t="shared" si="8"/>
        <v>35</v>
      </c>
      <c r="BH12" s="552"/>
      <c r="BI12" s="577">
        <f t="shared" si="9"/>
        <v>0</v>
      </c>
      <c r="BJ12" s="552" t="s">
        <v>1241</v>
      </c>
      <c r="BK12" s="552"/>
      <c r="BL12" s="552"/>
      <c r="BM12" s="552"/>
      <c r="BN12" s="552"/>
      <c r="BO12" s="552"/>
      <c r="BP12" s="552"/>
      <c r="BQ12" s="552"/>
      <c r="BR12" s="552"/>
      <c r="BS12" s="552"/>
      <c r="BT12" s="552"/>
      <c r="BU12" s="552"/>
      <c r="BV12" s="552"/>
      <c r="BW12" s="552"/>
    </row>
    <row r="13" spans="1:75">
      <c r="A13" s="552">
        <v>9</v>
      </c>
      <c r="B13" s="552">
        <v>0</v>
      </c>
      <c r="C13" s="552" t="s">
        <v>1140</v>
      </c>
      <c r="D13" s="552"/>
      <c r="E13" s="552"/>
      <c r="F13" s="552" t="s">
        <v>163</v>
      </c>
      <c r="G13" s="552"/>
      <c r="H13" s="552"/>
      <c r="I13" s="552" t="s">
        <v>1181</v>
      </c>
      <c r="J13" s="552"/>
      <c r="K13" s="552"/>
      <c r="L13" s="552"/>
      <c r="M13" s="552">
        <v>0</v>
      </c>
      <c r="N13" s="572" t="s">
        <v>1185</v>
      </c>
      <c r="O13" s="572"/>
      <c r="P13" s="573" t="str">
        <f t="shared" si="1"/>
        <v>1989/03/31</v>
      </c>
      <c r="Q13" s="574">
        <f t="shared" si="2"/>
        <v>1989</v>
      </c>
      <c r="R13" s="574">
        <f t="shared" si="3"/>
        <v>3</v>
      </c>
      <c r="S13" s="574">
        <f t="shared" si="4"/>
        <v>31</v>
      </c>
      <c r="T13" s="552">
        <f t="shared" si="5"/>
        <v>1988</v>
      </c>
      <c r="U13" s="575">
        <v>4921560</v>
      </c>
      <c r="V13" s="552"/>
      <c r="W13" s="552"/>
      <c r="X13" s="576">
        <v>0</v>
      </c>
      <c r="Y13" s="576">
        <f t="shared" si="0"/>
        <v>4921560</v>
      </c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76">
        <f t="shared" si="6"/>
        <v>0</v>
      </c>
      <c r="AO13" s="552"/>
      <c r="AP13" s="577">
        <f t="shared" si="7"/>
        <v>4921560</v>
      </c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  <c r="BA13" s="552"/>
      <c r="BB13" s="552"/>
      <c r="BC13" s="658" t="s">
        <v>1197</v>
      </c>
      <c r="BD13" s="552" t="s">
        <v>85</v>
      </c>
      <c r="BE13" s="575">
        <v>7560</v>
      </c>
      <c r="BF13" s="552" t="s">
        <v>1236</v>
      </c>
      <c r="BG13" s="574">
        <f t="shared" si="8"/>
        <v>35</v>
      </c>
      <c r="BH13" s="552"/>
      <c r="BI13" s="577">
        <f t="shared" si="9"/>
        <v>0</v>
      </c>
      <c r="BJ13" s="552" t="s">
        <v>1241</v>
      </c>
      <c r="BK13" s="552"/>
      <c r="BL13" s="552"/>
      <c r="BM13" s="552"/>
      <c r="BN13" s="552"/>
      <c r="BO13" s="552"/>
      <c r="BP13" s="552"/>
      <c r="BQ13" s="552"/>
      <c r="BR13" s="552"/>
      <c r="BS13" s="552"/>
      <c r="BT13" s="552"/>
      <c r="BU13" s="552"/>
      <c r="BV13" s="552"/>
      <c r="BW13" s="552"/>
    </row>
    <row r="14" spans="1:75">
      <c r="A14" s="552">
        <v>10</v>
      </c>
      <c r="B14" s="552">
        <v>0</v>
      </c>
      <c r="C14" s="552" t="s">
        <v>1141</v>
      </c>
      <c r="D14" s="552"/>
      <c r="E14" s="552"/>
      <c r="F14" s="552" t="s">
        <v>163</v>
      </c>
      <c r="G14" s="552"/>
      <c r="H14" s="552"/>
      <c r="I14" s="552" t="s">
        <v>1181</v>
      </c>
      <c r="J14" s="552"/>
      <c r="K14" s="552"/>
      <c r="L14" s="552"/>
      <c r="M14" s="552">
        <v>0</v>
      </c>
      <c r="N14" s="572" t="s">
        <v>1185</v>
      </c>
      <c r="O14" s="572"/>
      <c r="P14" s="573" t="str">
        <f t="shared" si="1"/>
        <v>1989/03/31</v>
      </c>
      <c r="Q14" s="574">
        <f t="shared" si="2"/>
        <v>1989</v>
      </c>
      <c r="R14" s="574">
        <f t="shared" si="3"/>
        <v>3</v>
      </c>
      <c r="S14" s="574">
        <f t="shared" si="4"/>
        <v>31</v>
      </c>
      <c r="T14" s="552">
        <f t="shared" si="5"/>
        <v>1988</v>
      </c>
      <c r="U14" s="575">
        <v>892080</v>
      </c>
      <c r="V14" s="552"/>
      <c r="W14" s="552"/>
      <c r="X14" s="576">
        <v>0</v>
      </c>
      <c r="Y14" s="576">
        <f t="shared" si="0"/>
        <v>892080</v>
      </c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76">
        <f t="shared" si="6"/>
        <v>0</v>
      </c>
      <c r="AO14" s="552"/>
      <c r="AP14" s="577">
        <f t="shared" si="7"/>
        <v>892080</v>
      </c>
      <c r="AQ14" s="552"/>
      <c r="AR14" s="552"/>
      <c r="AS14" s="552"/>
      <c r="AT14" s="552"/>
      <c r="AU14" s="552"/>
      <c r="AV14" s="552"/>
      <c r="AW14" s="552"/>
      <c r="AX14" s="552"/>
      <c r="AY14" s="552"/>
      <c r="AZ14" s="552"/>
      <c r="BA14" s="552"/>
      <c r="BB14" s="552"/>
      <c r="BC14" s="658" t="s">
        <v>1198</v>
      </c>
      <c r="BD14" s="552" t="s">
        <v>85</v>
      </c>
      <c r="BE14" s="575">
        <v>7560</v>
      </c>
      <c r="BF14" s="552" t="s">
        <v>1236</v>
      </c>
      <c r="BG14" s="574">
        <f t="shared" si="8"/>
        <v>35</v>
      </c>
      <c r="BH14" s="552"/>
      <c r="BI14" s="577">
        <f t="shared" si="9"/>
        <v>0</v>
      </c>
      <c r="BJ14" s="552" t="s">
        <v>1241</v>
      </c>
      <c r="BK14" s="552"/>
      <c r="BL14" s="552"/>
      <c r="BM14" s="552"/>
      <c r="BN14" s="552"/>
      <c r="BO14" s="552"/>
      <c r="BP14" s="552"/>
      <c r="BQ14" s="552"/>
      <c r="BR14" s="552"/>
      <c r="BS14" s="552"/>
      <c r="BT14" s="552"/>
      <c r="BU14" s="552"/>
      <c r="BV14" s="552"/>
      <c r="BW14" s="552"/>
    </row>
    <row r="15" spans="1:75">
      <c r="A15" s="552">
        <v>11</v>
      </c>
      <c r="B15" s="552">
        <v>0</v>
      </c>
      <c r="C15" s="552" t="s">
        <v>1142</v>
      </c>
      <c r="D15" s="552"/>
      <c r="E15" s="552"/>
      <c r="F15" s="552" t="s">
        <v>163</v>
      </c>
      <c r="G15" s="552"/>
      <c r="H15" s="552"/>
      <c r="I15" s="552" t="s">
        <v>1181</v>
      </c>
      <c r="J15" s="552"/>
      <c r="K15" s="552"/>
      <c r="L15" s="552"/>
      <c r="M15" s="552">
        <v>0</v>
      </c>
      <c r="N15" s="572" t="s">
        <v>1185</v>
      </c>
      <c r="O15" s="572"/>
      <c r="P15" s="573" t="str">
        <f t="shared" si="1"/>
        <v>1989/03/31</v>
      </c>
      <c r="Q15" s="574">
        <f t="shared" si="2"/>
        <v>1989</v>
      </c>
      <c r="R15" s="574">
        <f t="shared" si="3"/>
        <v>3</v>
      </c>
      <c r="S15" s="574">
        <f t="shared" si="4"/>
        <v>31</v>
      </c>
      <c r="T15" s="552">
        <f t="shared" si="5"/>
        <v>1988</v>
      </c>
      <c r="U15" s="575">
        <v>12194280</v>
      </c>
      <c r="V15" s="552"/>
      <c r="W15" s="552"/>
      <c r="X15" s="576">
        <v>0</v>
      </c>
      <c r="Y15" s="576">
        <f t="shared" si="0"/>
        <v>12194280</v>
      </c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76">
        <f t="shared" si="6"/>
        <v>0</v>
      </c>
      <c r="AO15" s="552"/>
      <c r="AP15" s="577">
        <f t="shared" si="7"/>
        <v>12194280</v>
      </c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  <c r="BA15" s="552"/>
      <c r="BB15" s="552"/>
      <c r="BC15" s="658" t="s">
        <v>1199</v>
      </c>
      <c r="BD15" s="552" t="s">
        <v>85</v>
      </c>
      <c r="BE15" s="575">
        <v>7560</v>
      </c>
      <c r="BF15" s="552" t="s">
        <v>1236</v>
      </c>
      <c r="BG15" s="574">
        <f t="shared" si="8"/>
        <v>35</v>
      </c>
      <c r="BH15" s="552"/>
      <c r="BI15" s="577">
        <f t="shared" si="9"/>
        <v>0</v>
      </c>
      <c r="BJ15" s="552" t="s">
        <v>1241</v>
      </c>
      <c r="BK15" s="552"/>
      <c r="BL15" s="552"/>
      <c r="BM15" s="552"/>
      <c r="BN15" s="552"/>
      <c r="BO15" s="552"/>
      <c r="BP15" s="552"/>
      <c r="BQ15" s="552"/>
      <c r="BR15" s="552"/>
      <c r="BS15" s="552"/>
      <c r="BT15" s="552"/>
      <c r="BU15" s="552"/>
      <c r="BV15" s="552"/>
      <c r="BW15" s="552"/>
    </row>
    <row r="16" spans="1:75">
      <c r="A16" s="552">
        <v>12</v>
      </c>
      <c r="B16" s="552">
        <v>0</v>
      </c>
      <c r="C16" s="552" t="s">
        <v>1143</v>
      </c>
      <c r="D16" s="552"/>
      <c r="E16" s="552"/>
      <c r="F16" s="552" t="s">
        <v>163</v>
      </c>
      <c r="G16" s="552"/>
      <c r="H16" s="552"/>
      <c r="I16" s="552" t="s">
        <v>1181</v>
      </c>
      <c r="J16" s="552"/>
      <c r="K16" s="552"/>
      <c r="L16" s="552"/>
      <c r="M16" s="552">
        <v>0</v>
      </c>
      <c r="N16" s="572" t="s">
        <v>1185</v>
      </c>
      <c r="O16" s="572"/>
      <c r="P16" s="573" t="str">
        <f t="shared" si="1"/>
        <v>1989/03/31</v>
      </c>
      <c r="Q16" s="574">
        <f t="shared" si="2"/>
        <v>1989</v>
      </c>
      <c r="R16" s="574">
        <f t="shared" si="3"/>
        <v>3</v>
      </c>
      <c r="S16" s="574">
        <f t="shared" si="4"/>
        <v>31</v>
      </c>
      <c r="T16" s="552">
        <f t="shared" si="5"/>
        <v>1988</v>
      </c>
      <c r="U16" s="575">
        <v>9389520</v>
      </c>
      <c r="V16" s="552"/>
      <c r="W16" s="552"/>
      <c r="X16" s="576">
        <v>0</v>
      </c>
      <c r="Y16" s="576">
        <f t="shared" si="0"/>
        <v>9389520</v>
      </c>
      <c r="Z16" s="552"/>
      <c r="AA16" s="552"/>
      <c r="AB16" s="552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2"/>
      <c r="AN16" s="576">
        <f t="shared" si="6"/>
        <v>0</v>
      </c>
      <c r="AO16" s="552"/>
      <c r="AP16" s="577">
        <f t="shared" si="7"/>
        <v>9389520</v>
      </c>
      <c r="AQ16" s="552"/>
      <c r="AR16" s="552"/>
      <c r="AS16" s="552"/>
      <c r="AT16" s="552"/>
      <c r="AU16" s="552"/>
      <c r="AV16" s="552"/>
      <c r="AW16" s="552"/>
      <c r="AX16" s="552"/>
      <c r="AY16" s="552"/>
      <c r="AZ16" s="552"/>
      <c r="BA16" s="552"/>
      <c r="BB16" s="552"/>
      <c r="BC16" s="658" t="s">
        <v>1200</v>
      </c>
      <c r="BD16" s="552" t="s">
        <v>85</v>
      </c>
      <c r="BE16" s="575">
        <v>7560</v>
      </c>
      <c r="BF16" s="552" t="s">
        <v>1236</v>
      </c>
      <c r="BG16" s="574">
        <f t="shared" si="8"/>
        <v>35</v>
      </c>
      <c r="BH16" s="552"/>
      <c r="BI16" s="577">
        <f t="shared" si="9"/>
        <v>0</v>
      </c>
      <c r="BJ16" s="552" t="s">
        <v>1241</v>
      </c>
      <c r="BK16" s="552"/>
      <c r="BL16" s="552"/>
      <c r="BM16" s="552"/>
      <c r="BN16" s="552"/>
      <c r="BO16" s="552"/>
      <c r="BP16" s="552"/>
      <c r="BQ16" s="552"/>
      <c r="BR16" s="552"/>
      <c r="BS16" s="552"/>
      <c r="BT16" s="552"/>
      <c r="BU16" s="552"/>
      <c r="BV16" s="552"/>
      <c r="BW16" s="552"/>
    </row>
    <row r="17" spans="1:75">
      <c r="A17" s="552">
        <v>13</v>
      </c>
      <c r="B17" s="552">
        <v>0</v>
      </c>
      <c r="C17" s="552" t="s">
        <v>1144</v>
      </c>
      <c r="D17" s="552"/>
      <c r="E17" s="552"/>
      <c r="F17" s="552" t="s">
        <v>163</v>
      </c>
      <c r="G17" s="552"/>
      <c r="H17" s="552"/>
      <c r="I17" s="552" t="s">
        <v>1181</v>
      </c>
      <c r="J17" s="552"/>
      <c r="K17" s="552"/>
      <c r="L17" s="552"/>
      <c r="M17" s="552">
        <v>0</v>
      </c>
      <c r="N17" s="572" t="s">
        <v>1185</v>
      </c>
      <c r="O17" s="572"/>
      <c r="P17" s="573" t="str">
        <f t="shared" si="1"/>
        <v>1989/03/31</v>
      </c>
      <c r="Q17" s="574">
        <f t="shared" si="2"/>
        <v>1989</v>
      </c>
      <c r="R17" s="574">
        <f t="shared" si="3"/>
        <v>3</v>
      </c>
      <c r="S17" s="574">
        <f t="shared" si="4"/>
        <v>31</v>
      </c>
      <c r="T17" s="552">
        <f t="shared" si="5"/>
        <v>1988</v>
      </c>
      <c r="U17" s="575">
        <v>3197880</v>
      </c>
      <c r="V17" s="552"/>
      <c r="W17" s="552"/>
      <c r="X17" s="576">
        <v>0</v>
      </c>
      <c r="Y17" s="576">
        <f t="shared" si="0"/>
        <v>3197880</v>
      </c>
      <c r="Z17" s="552"/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2"/>
      <c r="AN17" s="576">
        <f t="shared" si="6"/>
        <v>0</v>
      </c>
      <c r="AO17" s="552"/>
      <c r="AP17" s="577">
        <f t="shared" si="7"/>
        <v>3197880</v>
      </c>
      <c r="AQ17" s="552"/>
      <c r="AR17" s="552"/>
      <c r="AS17" s="552"/>
      <c r="AT17" s="552"/>
      <c r="AU17" s="552"/>
      <c r="AV17" s="552"/>
      <c r="AW17" s="552"/>
      <c r="AX17" s="552"/>
      <c r="AY17" s="552"/>
      <c r="AZ17" s="552"/>
      <c r="BA17" s="552"/>
      <c r="BB17" s="552"/>
      <c r="BC17" s="658" t="s">
        <v>1201</v>
      </c>
      <c r="BD17" s="552" t="s">
        <v>85</v>
      </c>
      <c r="BE17" s="575">
        <v>7560</v>
      </c>
      <c r="BF17" s="552" t="s">
        <v>1236</v>
      </c>
      <c r="BG17" s="574">
        <f t="shared" si="8"/>
        <v>35</v>
      </c>
      <c r="BH17" s="552"/>
      <c r="BI17" s="577">
        <f t="shared" si="9"/>
        <v>0</v>
      </c>
      <c r="BJ17" s="552" t="s">
        <v>1241</v>
      </c>
      <c r="BK17" s="552"/>
      <c r="BL17" s="552"/>
      <c r="BM17" s="552"/>
      <c r="BN17" s="552"/>
      <c r="BO17" s="552"/>
      <c r="BP17" s="552"/>
      <c r="BQ17" s="552"/>
      <c r="BR17" s="552"/>
      <c r="BS17" s="552"/>
      <c r="BT17" s="552"/>
      <c r="BU17" s="552"/>
      <c r="BV17" s="552"/>
      <c r="BW17" s="552"/>
    </row>
    <row r="18" spans="1:75">
      <c r="A18" s="552">
        <v>14</v>
      </c>
      <c r="B18" s="552">
        <v>0</v>
      </c>
      <c r="C18" s="552" t="s">
        <v>1145</v>
      </c>
      <c r="D18" s="552"/>
      <c r="E18" s="552"/>
      <c r="F18" s="552" t="s">
        <v>163</v>
      </c>
      <c r="G18" s="552"/>
      <c r="H18" s="552"/>
      <c r="I18" s="552" t="s">
        <v>1181</v>
      </c>
      <c r="J18" s="552"/>
      <c r="K18" s="552"/>
      <c r="L18" s="552"/>
      <c r="M18" s="552">
        <v>0</v>
      </c>
      <c r="N18" s="572" t="s">
        <v>1185</v>
      </c>
      <c r="O18" s="572"/>
      <c r="P18" s="573" t="str">
        <f t="shared" si="1"/>
        <v>1989/03/31</v>
      </c>
      <c r="Q18" s="574">
        <f t="shared" si="2"/>
        <v>1989</v>
      </c>
      <c r="R18" s="574">
        <f t="shared" si="3"/>
        <v>3</v>
      </c>
      <c r="S18" s="574">
        <f t="shared" si="4"/>
        <v>31</v>
      </c>
      <c r="T18" s="552">
        <f t="shared" si="5"/>
        <v>1988</v>
      </c>
      <c r="U18" s="575">
        <v>6471360</v>
      </c>
      <c r="V18" s="552"/>
      <c r="W18" s="552"/>
      <c r="X18" s="576">
        <v>0</v>
      </c>
      <c r="Y18" s="576">
        <f t="shared" si="0"/>
        <v>6471360</v>
      </c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76">
        <f t="shared" si="6"/>
        <v>0</v>
      </c>
      <c r="AO18" s="552"/>
      <c r="AP18" s="577">
        <f t="shared" si="7"/>
        <v>6471360</v>
      </c>
      <c r="AQ18" s="552"/>
      <c r="AR18" s="552"/>
      <c r="AS18" s="552"/>
      <c r="AT18" s="552"/>
      <c r="AU18" s="552"/>
      <c r="AV18" s="552"/>
      <c r="AW18" s="552"/>
      <c r="AX18" s="552"/>
      <c r="AY18" s="552"/>
      <c r="AZ18" s="552"/>
      <c r="BA18" s="552"/>
      <c r="BB18" s="552"/>
      <c r="BC18" s="658" t="s">
        <v>1202</v>
      </c>
      <c r="BD18" s="552" t="s">
        <v>85</v>
      </c>
      <c r="BE18" s="575">
        <v>7560</v>
      </c>
      <c r="BF18" s="552" t="s">
        <v>1236</v>
      </c>
      <c r="BG18" s="574">
        <f t="shared" si="8"/>
        <v>35</v>
      </c>
      <c r="BH18" s="552"/>
      <c r="BI18" s="577">
        <f t="shared" si="9"/>
        <v>0</v>
      </c>
      <c r="BJ18" s="552" t="s">
        <v>1241</v>
      </c>
      <c r="BK18" s="552"/>
      <c r="BL18" s="552"/>
      <c r="BM18" s="552"/>
      <c r="BN18" s="552"/>
      <c r="BO18" s="552"/>
      <c r="BP18" s="552"/>
      <c r="BQ18" s="552"/>
      <c r="BR18" s="552"/>
      <c r="BS18" s="552"/>
      <c r="BT18" s="552"/>
      <c r="BU18" s="552"/>
      <c r="BV18" s="552"/>
      <c r="BW18" s="552"/>
    </row>
    <row r="19" spans="1:75" s="763" customFormat="1">
      <c r="A19" s="755">
        <v>15</v>
      </c>
      <c r="B19" s="755">
        <v>0</v>
      </c>
      <c r="C19" s="755" t="s">
        <v>1146</v>
      </c>
      <c r="D19" s="552"/>
      <c r="E19" s="552"/>
      <c r="F19" s="755" t="s">
        <v>163</v>
      </c>
      <c r="G19" s="552"/>
      <c r="H19" s="552"/>
      <c r="I19" s="755" t="s">
        <v>1181</v>
      </c>
      <c r="J19" s="552"/>
      <c r="K19" s="552"/>
      <c r="L19" s="755"/>
      <c r="M19" s="755">
        <v>0</v>
      </c>
      <c r="N19" s="756" t="s">
        <v>1185</v>
      </c>
      <c r="O19" s="756"/>
      <c r="P19" s="757" t="str">
        <f>IF(O19="",N19,O19)</f>
        <v>1989/03/31</v>
      </c>
      <c r="Q19" s="758">
        <f>YEAR(P19)</f>
        <v>1989</v>
      </c>
      <c r="R19" s="758">
        <f>MONTH(P19)</f>
        <v>3</v>
      </c>
      <c r="S19" s="758">
        <f>DAY(N19)</f>
        <v>31</v>
      </c>
      <c r="T19" s="755">
        <f>IF(Q19=1900,"",IF(R19&lt;4,Q19-1,Q19))</f>
        <v>1988</v>
      </c>
      <c r="U19" s="759">
        <v>0</v>
      </c>
      <c r="V19" s="755"/>
      <c r="W19" s="755"/>
      <c r="X19" s="760">
        <v>0</v>
      </c>
      <c r="Y19" s="760">
        <f t="shared" si="0"/>
        <v>0</v>
      </c>
      <c r="Z19" s="552"/>
      <c r="AA19" s="552"/>
      <c r="AB19" s="552"/>
      <c r="AC19" s="552"/>
      <c r="AD19" s="552"/>
      <c r="AE19" s="552"/>
      <c r="AF19" s="552"/>
      <c r="AG19" s="552"/>
      <c r="AH19" s="552"/>
      <c r="AI19" s="552"/>
      <c r="AJ19" s="552"/>
      <c r="AK19" s="552"/>
      <c r="AL19" s="552"/>
      <c r="AM19" s="552"/>
      <c r="AN19" s="760">
        <f>IF(BG19=0,0,IF(BG19=L19,Y19-1,IF(Y19=1,0,ROUND(U19*M19,0))))</f>
        <v>0</v>
      </c>
      <c r="AO19" s="755"/>
      <c r="AP19" s="761">
        <f>U19</f>
        <v>0</v>
      </c>
      <c r="AQ19" s="755"/>
      <c r="AR19" s="755"/>
      <c r="AS19" s="755"/>
      <c r="AT19" s="755"/>
      <c r="AU19" s="755"/>
      <c r="AV19" s="755"/>
      <c r="AW19" s="755"/>
      <c r="AX19" s="755"/>
      <c r="AY19" s="755"/>
      <c r="AZ19" s="755"/>
      <c r="BA19" s="755"/>
      <c r="BB19" s="755"/>
      <c r="BC19" s="762" t="s">
        <v>1203</v>
      </c>
      <c r="BD19" s="755" t="s">
        <v>85</v>
      </c>
      <c r="BE19" s="575">
        <v>7560</v>
      </c>
      <c r="BF19" s="755" t="s">
        <v>1236</v>
      </c>
      <c r="BG19" s="758">
        <f>IF(T19="",0,$O$1-T19)</f>
        <v>35</v>
      </c>
      <c r="BH19" s="755"/>
      <c r="BI19" s="761">
        <f>U19-AP19</f>
        <v>0</v>
      </c>
      <c r="BJ19" s="755" t="s">
        <v>1241</v>
      </c>
      <c r="BK19" s="755"/>
      <c r="BL19" s="755"/>
      <c r="BM19" s="755"/>
      <c r="BN19" s="755"/>
      <c r="BO19" s="755"/>
      <c r="BP19" s="755"/>
      <c r="BQ19" s="755"/>
      <c r="BR19" s="755"/>
      <c r="BS19" s="755"/>
      <c r="BT19" s="755"/>
      <c r="BU19" s="755"/>
      <c r="BV19" s="755"/>
      <c r="BW19" s="755"/>
    </row>
    <row r="20" spans="1:75">
      <c r="A20" s="552">
        <v>16</v>
      </c>
      <c r="B20" s="552">
        <v>0</v>
      </c>
      <c r="C20" s="552" t="s">
        <v>1147</v>
      </c>
      <c r="D20" s="552"/>
      <c r="E20" s="552"/>
      <c r="F20" s="552" t="s">
        <v>163</v>
      </c>
      <c r="G20" s="552"/>
      <c r="H20" s="552"/>
      <c r="I20" s="552" t="s">
        <v>1181</v>
      </c>
      <c r="J20" s="552"/>
      <c r="K20" s="552"/>
      <c r="L20" s="552"/>
      <c r="M20" s="552">
        <v>0</v>
      </c>
      <c r="N20" s="572" t="s">
        <v>1185</v>
      </c>
      <c r="O20" s="572"/>
      <c r="P20" s="573" t="str">
        <f>IF(O20="",N20,O20)</f>
        <v>1989/03/31</v>
      </c>
      <c r="Q20" s="574">
        <f>YEAR(P20)</f>
        <v>1989</v>
      </c>
      <c r="R20" s="574">
        <f>MONTH(P20)</f>
        <v>3</v>
      </c>
      <c r="S20" s="574">
        <f>DAY(N20)</f>
        <v>31</v>
      </c>
      <c r="T20" s="552">
        <f>IF(Q20=1900,"",IF(R20&lt;4,Q20-1,Q20))</f>
        <v>1988</v>
      </c>
      <c r="U20" s="575">
        <v>309960</v>
      </c>
      <c r="V20" s="552"/>
      <c r="W20" s="552"/>
      <c r="X20" s="576">
        <v>0</v>
      </c>
      <c r="Y20" s="576">
        <f t="shared" si="0"/>
        <v>309960</v>
      </c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  <c r="AN20" s="576">
        <f>IF(BG20=0,0,IF(BG20=L20,Y20-1,IF(Y20=1,0,ROUND(U20*M20,0))))</f>
        <v>0</v>
      </c>
      <c r="AO20" s="552"/>
      <c r="AP20" s="577">
        <f>U20</f>
        <v>309960</v>
      </c>
      <c r="AQ20" s="552"/>
      <c r="AR20" s="552"/>
      <c r="AS20" s="552"/>
      <c r="AT20" s="552"/>
      <c r="AU20" s="552"/>
      <c r="AV20" s="552"/>
      <c r="AW20" s="552"/>
      <c r="AX20" s="552"/>
      <c r="AY20" s="552"/>
      <c r="AZ20" s="552"/>
      <c r="BA20" s="552"/>
      <c r="BB20" s="552"/>
      <c r="BC20" s="658" t="s">
        <v>1204</v>
      </c>
      <c r="BD20" s="552" t="s">
        <v>85</v>
      </c>
      <c r="BE20" s="575">
        <v>7560</v>
      </c>
      <c r="BF20" s="552" t="s">
        <v>1236</v>
      </c>
      <c r="BG20" s="574">
        <f>IF(T20="",0,$O$1-T20)</f>
        <v>35</v>
      </c>
      <c r="BH20" s="552"/>
      <c r="BI20" s="577">
        <f>U20-AP20</f>
        <v>0</v>
      </c>
      <c r="BJ20" s="552" t="s">
        <v>1241</v>
      </c>
      <c r="BK20" s="552"/>
      <c r="BL20" s="552"/>
      <c r="BM20" s="552"/>
      <c r="BN20" s="552"/>
      <c r="BO20" s="552"/>
      <c r="BP20" s="552"/>
      <c r="BQ20" s="552"/>
      <c r="BR20" s="552"/>
      <c r="BS20" s="552"/>
      <c r="BT20" s="552"/>
      <c r="BU20" s="552"/>
      <c r="BV20" s="552"/>
      <c r="BW20" s="552"/>
    </row>
    <row r="21" spans="1:75">
      <c r="A21" s="552">
        <v>17</v>
      </c>
      <c r="B21" s="552">
        <v>0</v>
      </c>
      <c r="C21" s="552" t="s">
        <v>1148</v>
      </c>
      <c r="D21" s="552"/>
      <c r="E21" s="552"/>
      <c r="F21" s="552" t="s">
        <v>163</v>
      </c>
      <c r="G21" s="552"/>
      <c r="H21" s="552"/>
      <c r="I21" s="552" t="s">
        <v>1181</v>
      </c>
      <c r="J21" s="552"/>
      <c r="K21" s="552"/>
      <c r="L21" s="552"/>
      <c r="M21" s="552">
        <v>0</v>
      </c>
      <c r="N21" s="572" t="s">
        <v>1185</v>
      </c>
      <c r="O21" s="572"/>
      <c r="P21" s="573" t="str">
        <f t="shared" ref="P21:P54" si="10">IF(O21="",N21,O21)</f>
        <v>1989/03/31</v>
      </c>
      <c r="Q21" s="574">
        <f t="shared" ref="Q21:Q54" si="11">YEAR(P21)</f>
        <v>1989</v>
      </c>
      <c r="R21" s="574">
        <f t="shared" ref="R21:R54" si="12">MONTH(P21)</f>
        <v>3</v>
      </c>
      <c r="S21" s="574">
        <f t="shared" ref="S21:S54" si="13">DAY(N21)</f>
        <v>31</v>
      </c>
      <c r="T21" s="552">
        <f t="shared" ref="T21:T54" si="14">IF(Q21=1900,"",IF(R21&lt;4,Q21-1,Q21))</f>
        <v>1988</v>
      </c>
      <c r="U21" s="575">
        <v>4989600</v>
      </c>
      <c r="V21" s="552"/>
      <c r="W21" s="552"/>
      <c r="X21" s="576">
        <v>0</v>
      </c>
      <c r="Y21" s="576">
        <f t="shared" si="0"/>
        <v>4989600</v>
      </c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  <c r="AN21" s="576">
        <f t="shared" ref="AN21:AN54" si="15">IF(BG21=0,0,IF(BG21=L21,Y21-1,IF(Y21=1,0,ROUND(U21*M21,0))))</f>
        <v>0</v>
      </c>
      <c r="AO21" s="552"/>
      <c r="AP21" s="577">
        <f t="shared" ref="AP21:AP54" si="16">U21</f>
        <v>4989600</v>
      </c>
      <c r="AQ21" s="552"/>
      <c r="AR21" s="552"/>
      <c r="AS21" s="552"/>
      <c r="AT21" s="552"/>
      <c r="AU21" s="552"/>
      <c r="AV21" s="552"/>
      <c r="AW21" s="552"/>
      <c r="AX21" s="552"/>
      <c r="AY21" s="552"/>
      <c r="AZ21" s="552"/>
      <c r="BA21" s="552"/>
      <c r="BB21" s="552"/>
      <c r="BC21" s="658" t="s">
        <v>1205</v>
      </c>
      <c r="BD21" s="552" t="s">
        <v>85</v>
      </c>
      <c r="BE21" s="575">
        <v>7560</v>
      </c>
      <c r="BF21" s="552" t="s">
        <v>1236</v>
      </c>
      <c r="BG21" s="574">
        <f t="shared" ref="BG21:BG54" si="17">IF(T21="",0,$O$1-T21)</f>
        <v>35</v>
      </c>
      <c r="BH21" s="552"/>
      <c r="BI21" s="577">
        <f t="shared" ref="BI21:BI54" si="18">U21-AP21</f>
        <v>0</v>
      </c>
      <c r="BJ21" s="552" t="s">
        <v>1241</v>
      </c>
      <c r="BK21" s="552"/>
      <c r="BL21" s="552"/>
      <c r="BM21" s="552"/>
      <c r="BN21" s="552"/>
      <c r="BO21" s="552"/>
      <c r="BP21" s="552"/>
      <c r="BQ21" s="552"/>
      <c r="BR21" s="552"/>
      <c r="BS21" s="552"/>
      <c r="BT21" s="552"/>
      <c r="BU21" s="552"/>
      <c r="BV21" s="552"/>
      <c r="BW21" s="552"/>
    </row>
    <row r="22" spans="1:75">
      <c r="A22" s="552">
        <v>18</v>
      </c>
      <c r="B22" s="552">
        <v>0</v>
      </c>
      <c r="C22" s="552" t="s">
        <v>1149</v>
      </c>
      <c r="D22" s="552"/>
      <c r="E22" s="552"/>
      <c r="F22" s="552" t="s">
        <v>163</v>
      </c>
      <c r="G22" s="552"/>
      <c r="H22" s="552"/>
      <c r="I22" s="552" t="s">
        <v>1181</v>
      </c>
      <c r="J22" s="552"/>
      <c r="K22" s="552"/>
      <c r="L22" s="552"/>
      <c r="M22" s="552">
        <v>0</v>
      </c>
      <c r="N22" s="572" t="s">
        <v>1185</v>
      </c>
      <c r="O22" s="572"/>
      <c r="P22" s="573" t="str">
        <f t="shared" si="10"/>
        <v>1989/03/31</v>
      </c>
      <c r="Q22" s="574">
        <f t="shared" si="11"/>
        <v>1989</v>
      </c>
      <c r="R22" s="574">
        <f t="shared" si="12"/>
        <v>3</v>
      </c>
      <c r="S22" s="574">
        <f t="shared" si="13"/>
        <v>31</v>
      </c>
      <c r="T22" s="552">
        <f t="shared" si="14"/>
        <v>1988</v>
      </c>
      <c r="U22" s="575">
        <v>393120</v>
      </c>
      <c r="V22" s="552"/>
      <c r="W22" s="552"/>
      <c r="X22" s="576">
        <v>0</v>
      </c>
      <c r="Y22" s="576">
        <f t="shared" si="0"/>
        <v>393120</v>
      </c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76">
        <f t="shared" si="15"/>
        <v>0</v>
      </c>
      <c r="AO22" s="552"/>
      <c r="AP22" s="577">
        <f t="shared" si="16"/>
        <v>393120</v>
      </c>
      <c r="AQ22" s="552"/>
      <c r="AR22" s="552"/>
      <c r="AS22" s="552"/>
      <c r="AT22" s="552"/>
      <c r="AU22" s="552"/>
      <c r="AV22" s="552"/>
      <c r="AW22" s="552"/>
      <c r="AX22" s="552"/>
      <c r="AY22" s="552"/>
      <c r="AZ22" s="552"/>
      <c r="BA22" s="552"/>
      <c r="BB22" s="552"/>
      <c r="BC22" s="658" t="s">
        <v>1206</v>
      </c>
      <c r="BD22" s="552" t="s">
        <v>85</v>
      </c>
      <c r="BE22" s="575">
        <v>7560</v>
      </c>
      <c r="BF22" s="552" t="s">
        <v>1236</v>
      </c>
      <c r="BG22" s="574">
        <f t="shared" si="17"/>
        <v>35</v>
      </c>
      <c r="BH22" s="552"/>
      <c r="BI22" s="577">
        <f t="shared" si="18"/>
        <v>0</v>
      </c>
      <c r="BJ22" s="552" t="s">
        <v>1241</v>
      </c>
      <c r="BK22" s="552"/>
      <c r="BL22" s="552"/>
      <c r="BM22" s="552"/>
      <c r="BN22" s="552"/>
      <c r="BO22" s="552"/>
      <c r="BP22" s="552"/>
      <c r="BQ22" s="552"/>
      <c r="BR22" s="552"/>
      <c r="BS22" s="552"/>
      <c r="BT22" s="552"/>
      <c r="BU22" s="552"/>
      <c r="BV22" s="552"/>
      <c r="BW22" s="552"/>
    </row>
    <row r="23" spans="1:75">
      <c r="A23" s="552">
        <v>19</v>
      </c>
      <c r="B23" s="552">
        <v>0</v>
      </c>
      <c r="C23" s="552" t="s">
        <v>1150</v>
      </c>
      <c r="D23" s="552"/>
      <c r="E23" s="552"/>
      <c r="F23" s="552" t="s">
        <v>163</v>
      </c>
      <c r="G23" s="552"/>
      <c r="H23" s="552"/>
      <c r="I23" s="552" t="s">
        <v>1181</v>
      </c>
      <c r="J23" s="552"/>
      <c r="K23" s="552"/>
      <c r="L23" s="552"/>
      <c r="M23" s="552">
        <v>0</v>
      </c>
      <c r="N23" s="572" t="s">
        <v>1185</v>
      </c>
      <c r="O23" s="572"/>
      <c r="P23" s="573" t="str">
        <f t="shared" si="10"/>
        <v>1989/03/31</v>
      </c>
      <c r="Q23" s="574">
        <f t="shared" si="11"/>
        <v>1989</v>
      </c>
      <c r="R23" s="574">
        <f t="shared" si="12"/>
        <v>3</v>
      </c>
      <c r="S23" s="574">
        <f t="shared" si="13"/>
        <v>31</v>
      </c>
      <c r="T23" s="552">
        <f t="shared" si="14"/>
        <v>1988</v>
      </c>
      <c r="U23" s="575">
        <v>10145520</v>
      </c>
      <c r="V23" s="552"/>
      <c r="W23" s="552"/>
      <c r="X23" s="576">
        <v>0</v>
      </c>
      <c r="Y23" s="576">
        <f t="shared" si="0"/>
        <v>10145520</v>
      </c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76">
        <f t="shared" si="15"/>
        <v>0</v>
      </c>
      <c r="AO23" s="552"/>
      <c r="AP23" s="577">
        <f t="shared" si="16"/>
        <v>10145520</v>
      </c>
      <c r="AQ23" s="552"/>
      <c r="AR23" s="552"/>
      <c r="AS23" s="552"/>
      <c r="AT23" s="552"/>
      <c r="AU23" s="552"/>
      <c r="AV23" s="552"/>
      <c r="AW23" s="552"/>
      <c r="AX23" s="552"/>
      <c r="AY23" s="552"/>
      <c r="AZ23" s="552"/>
      <c r="BA23" s="552"/>
      <c r="BB23" s="552"/>
      <c r="BC23" s="658" t="s">
        <v>1207</v>
      </c>
      <c r="BD23" s="552" t="s">
        <v>85</v>
      </c>
      <c r="BE23" s="575">
        <v>7560</v>
      </c>
      <c r="BF23" s="552" t="s">
        <v>1236</v>
      </c>
      <c r="BG23" s="574">
        <f t="shared" si="17"/>
        <v>35</v>
      </c>
      <c r="BH23" s="552"/>
      <c r="BI23" s="577">
        <f t="shared" si="18"/>
        <v>0</v>
      </c>
      <c r="BJ23" s="552" t="s">
        <v>1241</v>
      </c>
      <c r="BK23" s="552"/>
      <c r="BL23" s="552"/>
      <c r="BM23" s="552"/>
      <c r="BN23" s="552"/>
      <c r="BO23" s="552"/>
      <c r="BP23" s="552"/>
      <c r="BQ23" s="552"/>
      <c r="BR23" s="552"/>
      <c r="BS23" s="552"/>
      <c r="BT23" s="552"/>
      <c r="BU23" s="552"/>
      <c r="BV23" s="552"/>
      <c r="BW23" s="552"/>
    </row>
    <row r="24" spans="1:75">
      <c r="A24" s="552">
        <v>20</v>
      </c>
      <c r="B24" s="552">
        <v>0</v>
      </c>
      <c r="C24" s="552" t="s">
        <v>1151</v>
      </c>
      <c r="D24" s="552"/>
      <c r="E24" s="552"/>
      <c r="F24" s="552" t="s">
        <v>163</v>
      </c>
      <c r="G24" s="552"/>
      <c r="H24" s="552"/>
      <c r="I24" s="552" t="s">
        <v>1181</v>
      </c>
      <c r="J24" s="552"/>
      <c r="K24" s="552"/>
      <c r="L24" s="552"/>
      <c r="M24" s="552">
        <v>0</v>
      </c>
      <c r="N24" s="572" t="s">
        <v>1185</v>
      </c>
      <c r="O24" s="572"/>
      <c r="P24" s="573" t="str">
        <f t="shared" si="10"/>
        <v>1989/03/31</v>
      </c>
      <c r="Q24" s="574">
        <f t="shared" si="11"/>
        <v>1989</v>
      </c>
      <c r="R24" s="574">
        <f t="shared" si="12"/>
        <v>3</v>
      </c>
      <c r="S24" s="574">
        <f t="shared" si="13"/>
        <v>31</v>
      </c>
      <c r="T24" s="552">
        <f t="shared" si="14"/>
        <v>1988</v>
      </c>
      <c r="U24" s="575">
        <v>604800</v>
      </c>
      <c r="V24" s="552"/>
      <c r="W24" s="552"/>
      <c r="X24" s="576">
        <v>0</v>
      </c>
      <c r="Y24" s="576">
        <f t="shared" si="0"/>
        <v>604800</v>
      </c>
      <c r="Z24" s="552"/>
      <c r="AA24" s="552"/>
      <c r="AB24" s="552"/>
      <c r="AC24" s="552"/>
      <c r="AD24" s="552"/>
      <c r="AE24" s="552"/>
      <c r="AF24" s="552"/>
      <c r="AG24" s="552"/>
      <c r="AH24" s="552"/>
      <c r="AI24" s="552"/>
      <c r="AJ24" s="552"/>
      <c r="AK24" s="552"/>
      <c r="AL24" s="552"/>
      <c r="AM24" s="552"/>
      <c r="AN24" s="576">
        <f t="shared" si="15"/>
        <v>0</v>
      </c>
      <c r="AO24" s="552"/>
      <c r="AP24" s="577">
        <f t="shared" si="16"/>
        <v>604800</v>
      </c>
      <c r="AQ24" s="552"/>
      <c r="AR24" s="552"/>
      <c r="AS24" s="552"/>
      <c r="AT24" s="552"/>
      <c r="AU24" s="552"/>
      <c r="AV24" s="552"/>
      <c r="AW24" s="552"/>
      <c r="AX24" s="552"/>
      <c r="AY24" s="552"/>
      <c r="AZ24" s="552"/>
      <c r="BA24" s="552"/>
      <c r="BB24" s="552"/>
      <c r="BC24" s="658" t="s">
        <v>1208</v>
      </c>
      <c r="BD24" s="552" t="s">
        <v>85</v>
      </c>
      <c r="BE24" s="575">
        <v>7560</v>
      </c>
      <c r="BF24" s="552" t="s">
        <v>1236</v>
      </c>
      <c r="BG24" s="574">
        <f t="shared" si="17"/>
        <v>35</v>
      </c>
      <c r="BH24" s="552"/>
      <c r="BI24" s="577">
        <f t="shared" si="18"/>
        <v>0</v>
      </c>
      <c r="BJ24" s="552" t="s">
        <v>1241</v>
      </c>
      <c r="BK24" s="552"/>
      <c r="BL24" s="552"/>
      <c r="BM24" s="552"/>
      <c r="BN24" s="552"/>
      <c r="BO24" s="552"/>
      <c r="BP24" s="552"/>
      <c r="BQ24" s="552"/>
      <c r="BR24" s="552"/>
      <c r="BS24" s="552"/>
      <c r="BT24" s="552"/>
      <c r="BU24" s="552"/>
      <c r="BV24" s="552"/>
      <c r="BW24" s="552"/>
    </row>
    <row r="25" spans="1:75">
      <c r="A25" s="552">
        <v>21</v>
      </c>
      <c r="B25" s="552">
        <v>0</v>
      </c>
      <c r="C25" s="552" t="s">
        <v>1152</v>
      </c>
      <c r="D25" s="552"/>
      <c r="E25" s="552"/>
      <c r="F25" s="552" t="s">
        <v>163</v>
      </c>
      <c r="G25" s="552"/>
      <c r="H25" s="552"/>
      <c r="I25" s="552" t="s">
        <v>1181</v>
      </c>
      <c r="J25" s="552"/>
      <c r="K25" s="552"/>
      <c r="L25" s="552"/>
      <c r="M25" s="552">
        <v>0</v>
      </c>
      <c r="N25" s="572" t="s">
        <v>1185</v>
      </c>
      <c r="O25" s="572"/>
      <c r="P25" s="573" t="str">
        <f t="shared" si="10"/>
        <v>1989/03/31</v>
      </c>
      <c r="Q25" s="574">
        <f t="shared" si="11"/>
        <v>1989</v>
      </c>
      <c r="R25" s="574">
        <f t="shared" si="12"/>
        <v>3</v>
      </c>
      <c r="S25" s="574">
        <f t="shared" si="13"/>
        <v>31</v>
      </c>
      <c r="T25" s="552">
        <f t="shared" si="14"/>
        <v>1988</v>
      </c>
      <c r="U25" s="575">
        <v>7439040</v>
      </c>
      <c r="V25" s="552"/>
      <c r="W25" s="552"/>
      <c r="X25" s="576">
        <v>0</v>
      </c>
      <c r="Y25" s="576">
        <f t="shared" si="0"/>
        <v>7439040</v>
      </c>
      <c r="Z25" s="552"/>
      <c r="AA25" s="552"/>
      <c r="AB25" s="552"/>
      <c r="AC25" s="552"/>
      <c r="AD25" s="552"/>
      <c r="AE25" s="552"/>
      <c r="AF25" s="552"/>
      <c r="AG25" s="552"/>
      <c r="AH25" s="552"/>
      <c r="AI25" s="552"/>
      <c r="AJ25" s="552"/>
      <c r="AK25" s="552"/>
      <c r="AL25" s="552"/>
      <c r="AM25" s="552"/>
      <c r="AN25" s="576">
        <f t="shared" si="15"/>
        <v>0</v>
      </c>
      <c r="AO25" s="552"/>
      <c r="AP25" s="577">
        <f t="shared" si="16"/>
        <v>7439040</v>
      </c>
      <c r="AQ25" s="552"/>
      <c r="AR25" s="552"/>
      <c r="AS25" s="552"/>
      <c r="AT25" s="552"/>
      <c r="AU25" s="552"/>
      <c r="AV25" s="552"/>
      <c r="AW25" s="552"/>
      <c r="AX25" s="552"/>
      <c r="AY25" s="552"/>
      <c r="AZ25" s="552"/>
      <c r="BA25" s="552"/>
      <c r="BB25" s="552"/>
      <c r="BC25" s="658" t="s">
        <v>1209</v>
      </c>
      <c r="BD25" s="552" t="s">
        <v>85</v>
      </c>
      <c r="BE25" s="575">
        <v>7560</v>
      </c>
      <c r="BF25" s="552" t="s">
        <v>1236</v>
      </c>
      <c r="BG25" s="574">
        <f t="shared" si="17"/>
        <v>35</v>
      </c>
      <c r="BH25" s="552"/>
      <c r="BI25" s="577">
        <f t="shared" si="18"/>
        <v>0</v>
      </c>
      <c r="BJ25" s="552" t="s">
        <v>1241</v>
      </c>
      <c r="BK25" s="552"/>
      <c r="BL25" s="552"/>
      <c r="BM25" s="552"/>
      <c r="BN25" s="552"/>
      <c r="BO25" s="552"/>
      <c r="BP25" s="552"/>
      <c r="BQ25" s="552"/>
      <c r="BR25" s="552"/>
      <c r="BS25" s="552"/>
      <c r="BT25" s="552"/>
      <c r="BU25" s="552"/>
      <c r="BV25" s="552"/>
      <c r="BW25" s="552"/>
    </row>
    <row r="26" spans="1:75">
      <c r="A26" s="552">
        <v>22</v>
      </c>
      <c r="B26" s="552">
        <v>0</v>
      </c>
      <c r="C26" s="552" t="s">
        <v>1153</v>
      </c>
      <c r="D26" s="552"/>
      <c r="E26" s="552"/>
      <c r="F26" s="552" t="s">
        <v>163</v>
      </c>
      <c r="G26" s="552"/>
      <c r="H26" s="552"/>
      <c r="I26" s="552" t="s">
        <v>1181</v>
      </c>
      <c r="J26" s="552"/>
      <c r="K26" s="552"/>
      <c r="L26" s="552"/>
      <c r="M26" s="552">
        <v>0</v>
      </c>
      <c r="N26" s="572" t="s">
        <v>1185</v>
      </c>
      <c r="O26" s="572"/>
      <c r="P26" s="573" t="str">
        <f t="shared" si="10"/>
        <v>1989/03/31</v>
      </c>
      <c r="Q26" s="574">
        <f t="shared" si="11"/>
        <v>1989</v>
      </c>
      <c r="R26" s="574">
        <f t="shared" si="12"/>
        <v>3</v>
      </c>
      <c r="S26" s="574">
        <f t="shared" si="13"/>
        <v>31</v>
      </c>
      <c r="T26" s="552">
        <f t="shared" si="14"/>
        <v>1988</v>
      </c>
      <c r="U26" s="575">
        <v>87690</v>
      </c>
      <c r="V26" s="552"/>
      <c r="W26" s="552"/>
      <c r="X26" s="576">
        <v>0</v>
      </c>
      <c r="Y26" s="576">
        <f t="shared" si="0"/>
        <v>87690</v>
      </c>
      <c r="Z26" s="552"/>
      <c r="AA26" s="552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576">
        <f t="shared" si="15"/>
        <v>0</v>
      </c>
      <c r="AO26" s="552"/>
      <c r="AP26" s="577">
        <f t="shared" si="16"/>
        <v>87690</v>
      </c>
      <c r="AQ26" s="552"/>
      <c r="AR26" s="552"/>
      <c r="AS26" s="552"/>
      <c r="AT26" s="552"/>
      <c r="AU26" s="552"/>
      <c r="AV26" s="552"/>
      <c r="AW26" s="552"/>
      <c r="AX26" s="552"/>
      <c r="AY26" s="552"/>
      <c r="AZ26" s="552"/>
      <c r="BA26" s="552"/>
      <c r="BB26" s="552"/>
      <c r="BC26" s="658" t="s">
        <v>1210</v>
      </c>
      <c r="BD26" s="552" t="s">
        <v>85</v>
      </c>
      <c r="BE26" s="575">
        <v>30</v>
      </c>
      <c r="BF26" s="552" t="s">
        <v>1239</v>
      </c>
      <c r="BG26" s="574">
        <f t="shared" si="17"/>
        <v>35</v>
      </c>
      <c r="BH26" s="552"/>
      <c r="BI26" s="577">
        <f t="shared" si="18"/>
        <v>0</v>
      </c>
      <c r="BJ26" s="552" t="s">
        <v>1241</v>
      </c>
      <c r="BK26" s="552"/>
      <c r="BL26" s="552"/>
      <c r="BM26" s="552"/>
      <c r="BN26" s="552"/>
      <c r="BO26" s="552"/>
      <c r="BP26" s="552"/>
      <c r="BQ26" s="552"/>
      <c r="BR26" s="552"/>
      <c r="BS26" s="552"/>
      <c r="BT26" s="552"/>
      <c r="BU26" s="552"/>
      <c r="BV26" s="552"/>
      <c r="BW26" s="552"/>
    </row>
    <row r="27" spans="1:75" s="763" customFormat="1">
      <c r="A27" s="755">
        <v>23</v>
      </c>
      <c r="B27" s="755">
        <v>0</v>
      </c>
      <c r="C27" s="755" t="s">
        <v>1154</v>
      </c>
      <c r="D27" s="552"/>
      <c r="E27" s="552"/>
      <c r="F27" s="755" t="s">
        <v>163</v>
      </c>
      <c r="G27" s="552"/>
      <c r="H27" s="552"/>
      <c r="I27" s="755" t="s">
        <v>1181</v>
      </c>
      <c r="J27" s="552"/>
      <c r="K27" s="552"/>
      <c r="L27" s="755"/>
      <c r="M27" s="755">
        <v>0</v>
      </c>
      <c r="N27" s="756" t="s">
        <v>1185</v>
      </c>
      <c r="O27" s="756"/>
      <c r="P27" s="757" t="str">
        <f t="shared" si="10"/>
        <v>1989/03/31</v>
      </c>
      <c r="Q27" s="758">
        <f t="shared" si="11"/>
        <v>1989</v>
      </c>
      <c r="R27" s="758">
        <f t="shared" si="12"/>
        <v>3</v>
      </c>
      <c r="S27" s="758">
        <f t="shared" si="13"/>
        <v>31</v>
      </c>
      <c r="T27" s="755">
        <f t="shared" si="14"/>
        <v>1988</v>
      </c>
      <c r="U27" s="759">
        <v>0</v>
      </c>
      <c r="V27" s="755"/>
      <c r="W27" s="755"/>
      <c r="X27" s="760">
        <v>0</v>
      </c>
      <c r="Y27" s="760">
        <f t="shared" si="0"/>
        <v>0</v>
      </c>
      <c r="Z27" s="552"/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760">
        <f t="shared" si="15"/>
        <v>0</v>
      </c>
      <c r="AO27" s="755"/>
      <c r="AP27" s="761">
        <f t="shared" si="16"/>
        <v>0</v>
      </c>
      <c r="AQ27" s="755"/>
      <c r="AR27" s="755"/>
      <c r="AS27" s="755"/>
      <c r="AT27" s="755"/>
      <c r="AU27" s="755"/>
      <c r="AV27" s="755"/>
      <c r="AW27" s="755"/>
      <c r="AX27" s="755"/>
      <c r="AY27" s="755"/>
      <c r="AZ27" s="755"/>
      <c r="BA27" s="755"/>
      <c r="BB27" s="755"/>
      <c r="BC27" s="762" t="s">
        <v>1211</v>
      </c>
      <c r="BD27" s="755" t="s">
        <v>85</v>
      </c>
      <c r="BE27" s="575">
        <v>30</v>
      </c>
      <c r="BF27" s="755" t="s">
        <v>1239</v>
      </c>
      <c r="BG27" s="758">
        <f t="shared" si="17"/>
        <v>35</v>
      </c>
      <c r="BH27" s="755"/>
      <c r="BI27" s="761">
        <f t="shared" si="18"/>
        <v>0</v>
      </c>
      <c r="BJ27" s="755" t="s">
        <v>1241</v>
      </c>
      <c r="BK27" s="755"/>
      <c r="BL27" s="755"/>
      <c r="BM27" s="755"/>
      <c r="BN27" s="755"/>
      <c r="BO27" s="755"/>
      <c r="BP27" s="755"/>
      <c r="BQ27" s="755"/>
      <c r="BR27" s="755"/>
      <c r="BS27" s="755"/>
      <c r="BT27" s="755"/>
      <c r="BU27" s="755"/>
      <c r="BV27" s="755"/>
      <c r="BW27" s="755"/>
    </row>
    <row r="28" spans="1:75">
      <c r="A28" s="552">
        <v>24</v>
      </c>
      <c r="B28" s="552">
        <v>0</v>
      </c>
      <c r="C28" s="552" t="s">
        <v>1155</v>
      </c>
      <c r="D28" s="552"/>
      <c r="E28" s="552"/>
      <c r="F28" s="552" t="s">
        <v>163</v>
      </c>
      <c r="G28" s="552"/>
      <c r="H28" s="552"/>
      <c r="I28" s="552" t="s">
        <v>1181</v>
      </c>
      <c r="J28" s="552"/>
      <c r="K28" s="552"/>
      <c r="L28" s="552"/>
      <c r="M28" s="552">
        <v>0</v>
      </c>
      <c r="N28" s="572" t="s">
        <v>1185</v>
      </c>
      <c r="O28" s="572"/>
      <c r="P28" s="573" t="str">
        <f t="shared" si="10"/>
        <v>1989/03/31</v>
      </c>
      <c r="Q28" s="574">
        <f t="shared" si="11"/>
        <v>1989</v>
      </c>
      <c r="R28" s="574">
        <f t="shared" si="12"/>
        <v>3</v>
      </c>
      <c r="S28" s="574">
        <f t="shared" si="13"/>
        <v>31</v>
      </c>
      <c r="T28" s="552">
        <f t="shared" si="14"/>
        <v>1988</v>
      </c>
      <c r="U28" s="575">
        <v>450</v>
      </c>
      <c r="V28" s="552"/>
      <c r="W28" s="552"/>
      <c r="X28" s="576">
        <v>0</v>
      </c>
      <c r="Y28" s="576">
        <f t="shared" si="0"/>
        <v>450</v>
      </c>
      <c r="Z28" s="552"/>
      <c r="AA28" s="552"/>
      <c r="AB28" s="552"/>
      <c r="AC28" s="552"/>
      <c r="AD28" s="552"/>
      <c r="AE28" s="552"/>
      <c r="AF28" s="552"/>
      <c r="AG28" s="552"/>
      <c r="AH28" s="552"/>
      <c r="AI28" s="552"/>
      <c r="AJ28" s="552"/>
      <c r="AK28" s="552"/>
      <c r="AL28" s="552"/>
      <c r="AM28" s="552"/>
      <c r="AN28" s="576">
        <f t="shared" si="15"/>
        <v>0</v>
      </c>
      <c r="AO28" s="552"/>
      <c r="AP28" s="577">
        <f t="shared" si="16"/>
        <v>450</v>
      </c>
      <c r="AQ28" s="552"/>
      <c r="AR28" s="552"/>
      <c r="AS28" s="552"/>
      <c r="AT28" s="552"/>
      <c r="AU28" s="552"/>
      <c r="AV28" s="552"/>
      <c r="AW28" s="552"/>
      <c r="AX28" s="552"/>
      <c r="AY28" s="552"/>
      <c r="AZ28" s="552"/>
      <c r="BA28" s="552"/>
      <c r="BB28" s="552"/>
      <c r="BC28" s="658" t="s">
        <v>1212</v>
      </c>
      <c r="BD28" s="552" t="s">
        <v>85</v>
      </c>
      <c r="BE28" s="575">
        <v>30</v>
      </c>
      <c r="BF28" s="552" t="s">
        <v>1239</v>
      </c>
      <c r="BG28" s="574">
        <f t="shared" si="17"/>
        <v>35</v>
      </c>
      <c r="BH28" s="552"/>
      <c r="BI28" s="577">
        <f t="shared" si="18"/>
        <v>0</v>
      </c>
      <c r="BJ28" s="552" t="s">
        <v>1241</v>
      </c>
      <c r="BK28" s="552"/>
      <c r="BL28" s="552"/>
      <c r="BM28" s="552"/>
      <c r="BN28" s="552"/>
      <c r="BO28" s="552"/>
      <c r="BP28" s="552"/>
      <c r="BQ28" s="552"/>
      <c r="BR28" s="552"/>
      <c r="BS28" s="552"/>
      <c r="BT28" s="552"/>
      <c r="BU28" s="552"/>
      <c r="BV28" s="552"/>
      <c r="BW28" s="552"/>
    </row>
    <row r="29" spans="1:75">
      <c r="A29" s="552">
        <v>25</v>
      </c>
      <c r="B29" s="552">
        <v>0</v>
      </c>
      <c r="C29" s="552" t="s">
        <v>1156</v>
      </c>
      <c r="D29" s="552"/>
      <c r="E29" s="552"/>
      <c r="F29" s="552" t="s">
        <v>163</v>
      </c>
      <c r="G29" s="552"/>
      <c r="H29" s="552"/>
      <c r="I29" s="552" t="s">
        <v>1181</v>
      </c>
      <c r="J29" s="552"/>
      <c r="K29" s="552"/>
      <c r="L29" s="552"/>
      <c r="M29" s="552">
        <v>0</v>
      </c>
      <c r="N29" s="572" t="s">
        <v>1185</v>
      </c>
      <c r="O29" s="572"/>
      <c r="P29" s="573" t="str">
        <f t="shared" si="10"/>
        <v>1989/03/31</v>
      </c>
      <c r="Q29" s="574">
        <f t="shared" si="11"/>
        <v>1989</v>
      </c>
      <c r="R29" s="574">
        <f t="shared" si="12"/>
        <v>3</v>
      </c>
      <c r="S29" s="574">
        <f t="shared" si="13"/>
        <v>31</v>
      </c>
      <c r="T29" s="552">
        <f t="shared" si="14"/>
        <v>1988</v>
      </c>
      <c r="U29" s="575">
        <v>1080</v>
      </c>
      <c r="V29" s="552"/>
      <c r="W29" s="552"/>
      <c r="X29" s="576">
        <v>0</v>
      </c>
      <c r="Y29" s="576">
        <f t="shared" si="0"/>
        <v>1080</v>
      </c>
      <c r="Z29" s="552"/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76">
        <f t="shared" si="15"/>
        <v>0</v>
      </c>
      <c r="AO29" s="552"/>
      <c r="AP29" s="577">
        <f t="shared" si="16"/>
        <v>1080</v>
      </c>
      <c r="AQ29" s="552"/>
      <c r="AR29" s="552"/>
      <c r="AS29" s="552"/>
      <c r="AT29" s="552"/>
      <c r="AU29" s="552"/>
      <c r="AV29" s="552"/>
      <c r="AW29" s="552"/>
      <c r="AX29" s="552"/>
      <c r="AY29" s="552"/>
      <c r="AZ29" s="552"/>
      <c r="BA29" s="552"/>
      <c r="BB29" s="552"/>
      <c r="BC29" s="658" t="s">
        <v>1213</v>
      </c>
      <c r="BD29" s="552" t="s">
        <v>85</v>
      </c>
      <c r="BE29" s="575">
        <v>30</v>
      </c>
      <c r="BF29" s="552" t="s">
        <v>1239</v>
      </c>
      <c r="BG29" s="574">
        <f t="shared" si="17"/>
        <v>35</v>
      </c>
      <c r="BH29" s="552"/>
      <c r="BI29" s="577">
        <f t="shared" si="18"/>
        <v>0</v>
      </c>
      <c r="BJ29" s="552" t="s">
        <v>1241</v>
      </c>
      <c r="BK29" s="552"/>
      <c r="BL29" s="552"/>
      <c r="BM29" s="552"/>
      <c r="BN29" s="552"/>
      <c r="BO29" s="552"/>
      <c r="BP29" s="552"/>
      <c r="BQ29" s="552"/>
      <c r="BR29" s="552"/>
      <c r="BS29" s="552"/>
      <c r="BT29" s="552"/>
      <c r="BU29" s="552"/>
      <c r="BV29" s="552"/>
      <c r="BW29" s="552"/>
    </row>
    <row r="30" spans="1:75">
      <c r="A30" s="552">
        <v>26</v>
      </c>
      <c r="B30" s="552">
        <v>0</v>
      </c>
      <c r="C30" s="552" t="s">
        <v>1157</v>
      </c>
      <c r="D30" s="552"/>
      <c r="E30" s="552"/>
      <c r="F30" s="552" t="s">
        <v>163</v>
      </c>
      <c r="G30" s="552"/>
      <c r="H30" s="552"/>
      <c r="I30" s="552" t="s">
        <v>1181</v>
      </c>
      <c r="J30" s="552"/>
      <c r="K30" s="552"/>
      <c r="L30" s="552"/>
      <c r="M30" s="552">
        <v>0</v>
      </c>
      <c r="N30" s="572" t="s">
        <v>1185</v>
      </c>
      <c r="O30" s="572"/>
      <c r="P30" s="573" t="str">
        <f t="shared" si="10"/>
        <v>1989/03/31</v>
      </c>
      <c r="Q30" s="574">
        <f t="shared" si="11"/>
        <v>1989</v>
      </c>
      <c r="R30" s="574">
        <f t="shared" si="12"/>
        <v>3</v>
      </c>
      <c r="S30" s="574">
        <f t="shared" si="13"/>
        <v>31</v>
      </c>
      <c r="T30" s="552">
        <f t="shared" si="14"/>
        <v>1988</v>
      </c>
      <c r="U30" s="575">
        <v>33390</v>
      </c>
      <c r="V30" s="552"/>
      <c r="W30" s="552"/>
      <c r="X30" s="576">
        <v>0</v>
      </c>
      <c r="Y30" s="576">
        <f t="shared" si="0"/>
        <v>33390</v>
      </c>
      <c r="Z30" s="552"/>
      <c r="AA30" s="552"/>
      <c r="AB30" s="552"/>
      <c r="AC30" s="552"/>
      <c r="AD30" s="552"/>
      <c r="AE30" s="552"/>
      <c r="AF30" s="552"/>
      <c r="AG30" s="552"/>
      <c r="AH30" s="552"/>
      <c r="AI30" s="552"/>
      <c r="AJ30" s="552"/>
      <c r="AK30" s="552"/>
      <c r="AL30" s="552"/>
      <c r="AM30" s="552"/>
      <c r="AN30" s="576">
        <f t="shared" si="15"/>
        <v>0</v>
      </c>
      <c r="AO30" s="552"/>
      <c r="AP30" s="577">
        <f t="shared" si="16"/>
        <v>33390</v>
      </c>
      <c r="AQ30" s="552"/>
      <c r="AR30" s="552"/>
      <c r="AS30" s="552"/>
      <c r="AT30" s="552"/>
      <c r="AU30" s="552"/>
      <c r="AV30" s="552"/>
      <c r="AW30" s="552"/>
      <c r="AX30" s="552"/>
      <c r="AY30" s="552"/>
      <c r="AZ30" s="552"/>
      <c r="BA30" s="552"/>
      <c r="BB30" s="552"/>
      <c r="BC30" s="658" t="s">
        <v>1214</v>
      </c>
      <c r="BD30" s="552" t="s">
        <v>85</v>
      </c>
      <c r="BE30" s="575">
        <v>30</v>
      </c>
      <c r="BF30" s="552" t="s">
        <v>1239</v>
      </c>
      <c r="BG30" s="574">
        <f t="shared" si="17"/>
        <v>35</v>
      </c>
      <c r="BH30" s="552"/>
      <c r="BI30" s="577">
        <f t="shared" si="18"/>
        <v>0</v>
      </c>
      <c r="BJ30" s="552" t="s">
        <v>1241</v>
      </c>
      <c r="BK30" s="552"/>
      <c r="BL30" s="552"/>
      <c r="BM30" s="552"/>
      <c r="BN30" s="552"/>
      <c r="BO30" s="552"/>
      <c r="BP30" s="552"/>
      <c r="BQ30" s="552"/>
      <c r="BR30" s="552"/>
      <c r="BS30" s="552"/>
      <c r="BT30" s="552"/>
      <c r="BU30" s="552"/>
      <c r="BV30" s="552"/>
      <c r="BW30" s="552"/>
    </row>
    <row r="31" spans="1:75">
      <c r="A31" s="552">
        <v>27</v>
      </c>
      <c r="B31" s="552">
        <v>0</v>
      </c>
      <c r="C31" s="552" t="s">
        <v>1158</v>
      </c>
      <c r="D31" s="552"/>
      <c r="E31" s="552"/>
      <c r="F31" s="552" t="s">
        <v>163</v>
      </c>
      <c r="G31" s="552"/>
      <c r="H31" s="552"/>
      <c r="I31" s="552" t="s">
        <v>1181</v>
      </c>
      <c r="J31" s="552"/>
      <c r="K31" s="552"/>
      <c r="L31" s="552"/>
      <c r="M31" s="552">
        <v>0</v>
      </c>
      <c r="N31" s="572" t="s">
        <v>1185</v>
      </c>
      <c r="O31" s="572"/>
      <c r="P31" s="573" t="str">
        <f t="shared" si="10"/>
        <v>1989/03/31</v>
      </c>
      <c r="Q31" s="574">
        <f t="shared" si="11"/>
        <v>1989</v>
      </c>
      <c r="R31" s="574">
        <f t="shared" si="12"/>
        <v>3</v>
      </c>
      <c r="S31" s="574">
        <f t="shared" si="13"/>
        <v>31</v>
      </c>
      <c r="T31" s="552">
        <f t="shared" si="14"/>
        <v>1988</v>
      </c>
      <c r="U31" s="575">
        <v>44790</v>
      </c>
      <c r="V31" s="552"/>
      <c r="W31" s="552"/>
      <c r="X31" s="576">
        <v>0</v>
      </c>
      <c r="Y31" s="576">
        <f t="shared" si="0"/>
        <v>44790</v>
      </c>
      <c r="Z31" s="552"/>
      <c r="AA31" s="552"/>
      <c r="AB31" s="552"/>
      <c r="AC31" s="552"/>
      <c r="AD31" s="552"/>
      <c r="AE31" s="552"/>
      <c r="AF31" s="552"/>
      <c r="AG31" s="552"/>
      <c r="AH31" s="552"/>
      <c r="AI31" s="552"/>
      <c r="AJ31" s="552"/>
      <c r="AK31" s="552"/>
      <c r="AL31" s="552"/>
      <c r="AM31" s="552"/>
      <c r="AN31" s="576">
        <f t="shared" si="15"/>
        <v>0</v>
      </c>
      <c r="AO31" s="552"/>
      <c r="AP31" s="577">
        <f t="shared" si="16"/>
        <v>44790</v>
      </c>
      <c r="AQ31" s="552"/>
      <c r="AR31" s="552"/>
      <c r="AS31" s="552"/>
      <c r="AT31" s="552"/>
      <c r="AU31" s="552"/>
      <c r="AV31" s="552"/>
      <c r="AW31" s="552"/>
      <c r="AX31" s="552"/>
      <c r="AY31" s="552"/>
      <c r="AZ31" s="552"/>
      <c r="BA31" s="552"/>
      <c r="BB31" s="552"/>
      <c r="BC31" s="658" t="s">
        <v>1215</v>
      </c>
      <c r="BD31" s="552" t="s">
        <v>85</v>
      </c>
      <c r="BE31" s="575">
        <v>30</v>
      </c>
      <c r="BF31" s="552" t="s">
        <v>1239</v>
      </c>
      <c r="BG31" s="574">
        <f t="shared" si="17"/>
        <v>35</v>
      </c>
      <c r="BH31" s="552"/>
      <c r="BI31" s="577">
        <f t="shared" si="18"/>
        <v>0</v>
      </c>
      <c r="BJ31" s="552" t="s">
        <v>1241</v>
      </c>
      <c r="BK31" s="552"/>
      <c r="BL31" s="552"/>
      <c r="BM31" s="552"/>
      <c r="BN31" s="552"/>
      <c r="BO31" s="552"/>
      <c r="BP31" s="552"/>
      <c r="BQ31" s="552"/>
      <c r="BR31" s="552"/>
      <c r="BS31" s="552"/>
      <c r="BT31" s="552"/>
      <c r="BU31" s="552"/>
      <c r="BV31" s="552"/>
      <c r="BW31" s="552"/>
    </row>
    <row r="32" spans="1:75">
      <c r="A32" s="552">
        <v>28</v>
      </c>
      <c r="B32" s="552">
        <v>0</v>
      </c>
      <c r="C32" s="552" t="s">
        <v>1159</v>
      </c>
      <c r="D32" s="552"/>
      <c r="E32" s="552"/>
      <c r="F32" s="552" t="s">
        <v>163</v>
      </c>
      <c r="G32" s="552"/>
      <c r="H32" s="552"/>
      <c r="I32" s="552" t="s">
        <v>1181</v>
      </c>
      <c r="J32" s="552"/>
      <c r="K32" s="552"/>
      <c r="L32" s="552"/>
      <c r="M32" s="552">
        <v>0</v>
      </c>
      <c r="N32" s="572" t="s">
        <v>1185</v>
      </c>
      <c r="O32" s="572"/>
      <c r="P32" s="573" t="str">
        <f t="shared" si="10"/>
        <v>1989/03/31</v>
      </c>
      <c r="Q32" s="574">
        <f t="shared" si="11"/>
        <v>1989</v>
      </c>
      <c r="R32" s="574">
        <f t="shared" si="12"/>
        <v>3</v>
      </c>
      <c r="S32" s="574">
        <f t="shared" si="13"/>
        <v>31</v>
      </c>
      <c r="T32" s="552">
        <f t="shared" si="14"/>
        <v>1988</v>
      </c>
      <c r="U32" s="575">
        <v>34710</v>
      </c>
      <c r="V32" s="552"/>
      <c r="W32" s="552"/>
      <c r="X32" s="576">
        <v>0</v>
      </c>
      <c r="Y32" s="576">
        <f t="shared" si="0"/>
        <v>34710</v>
      </c>
      <c r="Z32" s="552"/>
      <c r="AA32" s="552"/>
      <c r="AB32" s="552"/>
      <c r="AC32" s="552"/>
      <c r="AD32" s="552"/>
      <c r="AE32" s="552"/>
      <c r="AF32" s="552"/>
      <c r="AG32" s="552"/>
      <c r="AH32" s="552"/>
      <c r="AI32" s="552"/>
      <c r="AJ32" s="552"/>
      <c r="AK32" s="552"/>
      <c r="AL32" s="552"/>
      <c r="AM32" s="552"/>
      <c r="AN32" s="576">
        <f t="shared" si="15"/>
        <v>0</v>
      </c>
      <c r="AO32" s="552"/>
      <c r="AP32" s="577">
        <f t="shared" si="16"/>
        <v>34710</v>
      </c>
      <c r="AQ32" s="552"/>
      <c r="AR32" s="552"/>
      <c r="AS32" s="552"/>
      <c r="AT32" s="552"/>
      <c r="AU32" s="552"/>
      <c r="AV32" s="552"/>
      <c r="AW32" s="552"/>
      <c r="AX32" s="552"/>
      <c r="AY32" s="552"/>
      <c r="AZ32" s="552"/>
      <c r="BA32" s="552"/>
      <c r="BB32" s="552"/>
      <c r="BC32" s="658" t="s">
        <v>1216</v>
      </c>
      <c r="BD32" s="552" t="s">
        <v>85</v>
      </c>
      <c r="BE32" s="575">
        <v>30</v>
      </c>
      <c r="BF32" s="552" t="s">
        <v>1239</v>
      </c>
      <c r="BG32" s="574">
        <f t="shared" si="17"/>
        <v>35</v>
      </c>
      <c r="BH32" s="552"/>
      <c r="BI32" s="577">
        <f t="shared" si="18"/>
        <v>0</v>
      </c>
      <c r="BJ32" s="552" t="s">
        <v>1241</v>
      </c>
      <c r="BK32" s="552"/>
      <c r="BL32" s="552"/>
      <c r="BM32" s="552"/>
      <c r="BN32" s="552"/>
      <c r="BO32" s="552"/>
      <c r="BP32" s="552"/>
      <c r="BQ32" s="552"/>
      <c r="BR32" s="552"/>
      <c r="BS32" s="552"/>
      <c r="BT32" s="552"/>
      <c r="BU32" s="552"/>
      <c r="BV32" s="552"/>
      <c r="BW32" s="552"/>
    </row>
    <row r="33" spans="1:75">
      <c r="A33" s="552">
        <v>29</v>
      </c>
      <c r="B33" s="552">
        <v>0</v>
      </c>
      <c r="C33" s="552" t="s">
        <v>1160</v>
      </c>
      <c r="D33" s="552"/>
      <c r="E33" s="552"/>
      <c r="F33" s="552" t="s">
        <v>163</v>
      </c>
      <c r="G33" s="552"/>
      <c r="H33" s="552"/>
      <c r="I33" s="552" t="s">
        <v>1181</v>
      </c>
      <c r="J33" s="552"/>
      <c r="K33" s="552"/>
      <c r="L33" s="552"/>
      <c r="M33" s="552">
        <v>0</v>
      </c>
      <c r="N33" s="572" t="s">
        <v>1185</v>
      </c>
      <c r="O33" s="572"/>
      <c r="P33" s="573" t="str">
        <f t="shared" si="10"/>
        <v>1989/03/31</v>
      </c>
      <c r="Q33" s="574">
        <f t="shared" si="11"/>
        <v>1989</v>
      </c>
      <c r="R33" s="574">
        <f t="shared" si="12"/>
        <v>3</v>
      </c>
      <c r="S33" s="574">
        <f t="shared" si="13"/>
        <v>31</v>
      </c>
      <c r="T33" s="552">
        <f t="shared" si="14"/>
        <v>1988</v>
      </c>
      <c r="U33" s="575">
        <v>22500</v>
      </c>
      <c r="V33" s="552"/>
      <c r="W33" s="552"/>
      <c r="X33" s="576">
        <v>0</v>
      </c>
      <c r="Y33" s="576">
        <f t="shared" si="0"/>
        <v>22500</v>
      </c>
      <c r="Z33" s="552"/>
      <c r="AA33" s="552"/>
      <c r="AB33" s="552"/>
      <c r="AC33" s="552"/>
      <c r="AD33" s="552"/>
      <c r="AE33" s="552"/>
      <c r="AF33" s="552"/>
      <c r="AG33" s="552"/>
      <c r="AH33" s="552"/>
      <c r="AI33" s="552"/>
      <c r="AJ33" s="552"/>
      <c r="AK33" s="552"/>
      <c r="AL33" s="552"/>
      <c r="AM33" s="552"/>
      <c r="AN33" s="576">
        <f t="shared" si="15"/>
        <v>0</v>
      </c>
      <c r="AO33" s="552"/>
      <c r="AP33" s="577">
        <f t="shared" si="16"/>
        <v>22500</v>
      </c>
      <c r="AQ33" s="552"/>
      <c r="AR33" s="552"/>
      <c r="AS33" s="552"/>
      <c r="AT33" s="552"/>
      <c r="AU33" s="552"/>
      <c r="AV33" s="552"/>
      <c r="AW33" s="552"/>
      <c r="AX33" s="552"/>
      <c r="AY33" s="552"/>
      <c r="AZ33" s="552"/>
      <c r="BA33" s="552"/>
      <c r="BB33" s="552"/>
      <c r="BC33" s="658" t="s">
        <v>1217</v>
      </c>
      <c r="BD33" s="552" t="s">
        <v>85</v>
      </c>
      <c r="BE33" s="575">
        <v>30</v>
      </c>
      <c r="BF33" s="552" t="s">
        <v>1239</v>
      </c>
      <c r="BG33" s="574">
        <f t="shared" si="17"/>
        <v>35</v>
      </c>
      <c r="BH33" s="552"/>
      <c r="BI33" s="577">
        <f t="shared" si="18"/>
        <v>0</v>
      </c>
      <c r="BJ33" s="552" t="s">
        <v>1241</v>
      </c>
      <c r="BK33" s="552"/>
      <c r="BL33" s="552"/>
      <c r="BM33" s="552"/>
      <c r="BN33" s="552"/>
      <c r="BO33" s="552"/>
      <c r="BP33" s="552"/>
      <c r="BQ33" s="552"/>
      <c r="BR33" s="552"/>
      <c r="BS33" s="552"/>
      <c r="BT33" s="552"/>
      <c r="BU33" s="552"/>
      <c r="BV33" s="552"/>
      <c r="BW33" s="552"/>
    </row>
    <row r="34" spans="1:75">
      <c r="A34" s="552">
        <v>30</v>
      </c>
      <c r="B34" s="552">
        <v>0</v>
      </c>
      <c r="C34" s="552" t="s">
        <v>1161</v>
      </c>
      <c r="D34" s="552"/>
      <c r="E34" s="552"/>
      <c r="F34" s="552" t="s">
        <v>163</v>
      </c>
      <c r="G34" s="552"/>
      <c r="H34" s="552"/>
      <c r="I34" s="552" t="s">
        <v>1181</v>
      </c>
      <c r="J34" s="552"/>
      <c r="K34" s="552"/>
      <c r="L34" s="552"/>
      <c r="M34" s="552">
        <v>0</v>
      </c>
      <c r="N34" s="572" t="s">
        <v>1185</v>
      </c>
      <c r="O34" s="572"/>
      <c r="P34" s="573" t="str">
        <f t="shared" si="10"/>
        <v>1989/03/31</v>
      </c>
      <c r="Q34" s="574">
        <f t="shared" si="11"/>
        <v>1989</v>
      </c>
      <c r="R34" s="574">
        <f t="shared" si="12"/>
        <v>3</v>
      </c>
      <c r="S34" s="574">
        <f t="shared" si="13"/>
        <v>31</v>
      </c>
      <c r="T34" s="552">
        <f t="shared" si="14"/>
        <v>1988</v>
      </c>
      <c r="U34" s="575">
        <v>18840</v>
      </c>
      <c r="V34" s="552"/>
      <c r="W34" s="552"/>
      <c r="X34" s="576">
        <v>0</v>
      </c>
      <c r="Y34" s="576">
        <f t="shared" si="0"/>
        <v>18840</v>
      </c>
      <c r="Z34" s="552"/>
      <c r="AA34" s="552"/>
      <c r="AB34" s="552"/>
      <c r="AC34" s="552"/>
      <c r="AD34" s="552"/>
      <c r="AE34" s="552"/>
      <c r="AF34" s="552"/>
      <c r="AG34" s="552"/>
      <c r="AH34" s="552"/>
      <c r="AI34" s="552"/>
      <c r="AJ34" s="552"/>
      <c r="AK34" s="552"/>
      <c r="AL34" s="552"/>
      <c r="AM34" s="552"/>
      <c r="AN34" s="576">
        <f t="shared" si="15"/>
        <v>0</v>
      </c>
      <c r="AO34" s="552"/>
      <c r="AP34" s="577">
        <f t="shared" si="16"/>
        <v>18840</v>
      </c>
      <c r="AQ34" s="552"/>
      <c r="AR34" s="552"/>
      <c r="AS34" s="552"/>
      <c r="AT34" s="552"/>
      <c r="AU34" s="552"/>
      <c r="AV34" s="552"/>
      <c r="AW34" s="552"/>
      <c r="AX34" s="552"/>
      <c r="AY34" s="552"/>
      <c r="AZ34" s="552"/>
      <c r="BA34" s="552"/>
      <c r="BB34" s="552"/>
      <c r="BC34" s="658" t="s">
        <v>1218</v>
      </c>
      <c r="BD34" s="552" t="s">
        <v>85</v>
      </c>
      <c r="BE34" s="575">
        <v>30</v>
      </c>
      <c r="BF34" s="552" t="s">
        <v>1239</v>
      </c>
      <c r="BG34" s="574">
        <f t="shared" si="17"/>
        <v>35</v>
      </c>
      <c r="BH34" s="552"/>
      <c r="BI34" s="577">
        <f t="shared" si="18"/>
        <v>0</v>
      </c>
      <c r="BJ34" s="552" t="s">
        <v>1241</v>
      </c>
      <c r="BK34" s="552"/>
      <c r="BL34" s="552"/>
      <c r="BM34" s="552"/>
      <c r="BN34" s="552"/>
      <c r="BO34" s="552"/>
      <c r="BP34" s="552"/>
      <c r="BQ34" s="552"/>
      <c r="BR34" s="552"/>
      <c r="BS34" s="552"/>
      <c r="BT34" s="552"/>
      <c r="BU34" s="552"/>
      <c r="BV34" s="552"/>
      <c r="BW34" s="552"/>
    </row>
    <row r="35" spans="1:75">
      <c r="A35" s="552">
        <v>31</v>
      </c>
      <c r="B35" s="552">
        <v>0</v>
      </c>
      <c r="C35" s="552" t="s">
        <v>1162</v>
      </c>
      <c r="D35" s="552"/>
      <c r="E35" s="552"/>
      <c r="F35" s="552" t="s">
        <v>163</v>
      </c>
      <c r="G35" s="552"/>
      <c r="H35" s="552"/>
      <c r="I35" s="552" t="s">
        <v>1181</v>
      </c>
      <c r="J35" s="552"/>
      <c r="K35" s="552"/>
      <c r="L35" s="552"/>
      <c r="M35" s="552">
        <v>0</v>
      </c>
      <c r="N35" s="572" t="s">
        <v>1185</v>
      </c>
      <c r="O35" s="572"/>
      <c r="P35" s="573" t="str">
        <f t="shared" si="10"/>
        <v>1989/03/31</v>
      </c>
      <c r="Q35" s="574">
        <f t="shared" si="11"/>
        <v>1989</v>
      </c>
      <c r="R35" s="574">
        <f t="shared" si="12"/>
        <v>3</v>
      </c>
      <c r="S35" s="574">
        <f t="shared" si="13"/>
        <v>31</v>
      </c>
      <c r="T35" s="552">
        <f t="shared" si="14"/>
        <v>1988</v>
      </c>
      <c r="U35" s="575">
        <v>71880</v>
      </c>
      <c r="V35" s="552"/>
      <c r="W35" s="552"/>
      <c r="X35" s="576">
        <v>0</v>
      </c>
      <c r="Y35" s="576">
        <f t="shared" si="0"/>
        <v>71880</v>
      </c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76">
        <f t="shared" si="15"/>
        <v>0</v>
      </c>
      <c r="AO35" s="552"/>
      <c r="AP35" s="577">
        <f t="shared" si="16"/>
        <v>71880</v>
      </c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658" t="s">
        <v>1219</v>
      </c>
      <c r="BD35" s="552" t="s">
        <v>85</v>
      </c>
      <c r="BE35" s="575">
        <v>30</v>
      </c>
      <c r="BF35" s="552" t="s">
        <v>1239</v>
      </c>
      <c r="BG35" s="574">
        <f t="shared" si="17"/>
        <v>35</v>
      </c>
      <c r="BH35" s="552"/>
      <c r="BI35" s="577">
        <f t="shared" si="18"/>
        <v>0</v>
      </c>
      <c r="BJ35" s="552" t="s">
        <v>1241</v>
      </c>
      <c r="BK35" s="552"/>
      <c r="BL35" s="552"/>
      <c r="BM35" s="552"/>
      <c r="BN35" s="552"/>
      <c r="BO35" s="552"/>
      <c r="BP35" s="552"/>
      <c r="BQ35" s="552"/>
      <c r="BR35" s="552"/>
      <c r="BS35" s="552"/>
      <c r="BT35" s="552"/>
      <c r="BU35" s="552"/>
      <c r="BV35" s="552"/>
      <c r="BW35" s="552"/>
    </row>
    <row r="36" spans="1:75">
      <c r="A36" s="552">
        <v>32</v>
      </c>
      <c r="B36" s="552">
        <v>0</v>
      </c>
      <c r="C36" s="552" t="s">
        <v>1163</v>
      </c>
      <c r="D36" s="552"/>
      <c r="E36" s="552"/>
      <c r="F36" s="552" t="s">
        <v>163</v>
      </c>
      <c r="G36" s="552"/>
      <c r="H36" s="552"/>
      <c r="I36" s="552" t="s">
        <v>1181</v>
      </c>
      <c r="J36" s="552"/>
      <c r="K36" s="552"/>
      <c r="L36" s="552"/>
      <c r="M36" s="552">
        <v>0</v>
      </c>
      <c r="N36" s="572" t="s">
        <v>1186</v>
      </c>
      <c r="O36" s="572"/>
      <c r="P36" s="573" t="str">
        <f t="shared" si="10"/>
        <v>1990/03/31</v>
      </c>
      <c r="Q36" s="574">
        <f t="shared" si="11"/>
        <v>1990</v>
      </c>
      <c r="R36" s="574">
        <f t="shared" si="12"/>
        <v>3</v>
      </c>
      <c r="S36" s="574">
        <f t="shared" si="13"/>
        <v>31</v>
      </c>
      <c r="T36" s="552">
        <f t="shared" si="14"/>
        <v>1989</v>
      </c>
      <c r="U36" s="575">
        <v>27870</v>
      </c>
      <c r="V36" s="552"/>
      <c r="W36" s="552"/>
      <c r="X36" s="576">
        <v>0</v>
      </c>
      <c r="Y36" s="576">
        <f t="shared" si="0"/>
        <v>27870</v>
      </c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76">
        <f t="shared" si="15"/>
        <v>0</v>
      </c>
      <c r="AO36" s="552"/>
      <c r="AP36" s="577">
        <f t="shared" si="16"/>
        <v>27870</v>
      </c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658" t="s">
        <v>1220</v>
      </c>
      <c r="BD36" s="552" t="s">
        <v>85</v>
      </c>
      <c r="BE36" s="575">
        <v>30</v>
      </c>
      <c r="BF36" s="552" t="s">
        <v>1239</v>
      </c>
      <c r="BG36" s="574">
        <f t="shared" si="17"/>
        <v>34</v>
      </c>
      <c r="BH36" s="552"/>
      <c r="BI36" s="577">
        <f t="shared" si="18"/>
        <v>0</v>
      </c>
      <c r="BJ36" s="552" t="s">
        <v>1241</v>
      </c>
      <c r="BK36" s="552"/>
      <c r="BL36" s="552"/>
      <c r="BM36" s="552"/>
      <c r="BN36" s="552"/>
      <c r="BO36" s="552"/>
      <c r="BP36" s="552"/>
      <c r="BQ36" s="552"/>
      <c r="BR36" s="552"/>
      <c r="BS36" s="552"/>
      <c r="BT36" s="552"/>
      <c r="BU36" s="552"/>
      <c r="BV36" s="552"/>
      <c r="BW36" s="552"/>
    </row>
    <row r="37" spans="1:75">
      <c r="A37" s="552">
        <v>33</v>
      </c>
      <c r="B37" s="552">
        <v>0</v>
      </c>
      <c r="C37" s="552" t="s">
        <v>1164</v>
      </c>
      <c r="D37" s="552"/>
      <c r="E37" s="552"/>
      <c r="F37" s="552" t="s">
        <v>163</v>
      </c>
      <c r="G37" s="552"/>
      <c r="H37" s="552"/>
      <c r="I37" s="552" t="s">
        <v>1181</v>
      </c>
      <c r="J37" s="552"/>
      <c r="K37" s="552"/>
      <c r="L37" s="552"/>
      <c r="M37" s="552">
        <v>0</v>
      </c>
      <c r="N37" s="572" t="s">
        <v>1186</v>
      </c>
      <c r="O37" s="572"/>
      <c r="P37" s="573" t="str">
        <f t="shared" si="10"/>
        <v>1990/03/31</v>
      </c>
      <c r="Q37" s="574">
        <f t="shared" si="11"/>
        <v>1990</v>
      </c>
      <c r="R37" s="574">
        <f t="shared" si="12"/>
        <v>3</v>
      </c>
      <c r="S37" s="574">
        <f t="shared" si="13"/>
        <v>31</v>
      </c>
      <c r="T37" s="552">
        <f t="shared" si="14"/>
        <v>1989</v>
      </c>
      <c r="U37" s="575">
        <v>18030</v>
      </c>
      <c r="V37" s="552"/>
      <c r="W37" s="552"/>
      <c r="X37" s="576">
        <v>0</v>
      </c>
      <c r="Y37" s="576">
        <f t="shared" si="0"/>
        <v>18030</v>
      </c>
      <c r="Z37" s="552"/>
      <c r="AA37" s="552"/>
      <c r="AB37" s="552"/>
      <c r="AC37" s="552"/>
      <c r="AD37" s="552"/>
      <c r="AE37" s="552"/>
      <c r="AF37" s="552"/>
      <c r="AG37" s="552"/>
      <c r="AH37" s="552"/>
      <c r="AI37" s="552"/>
      <c r="AJ37" s="552"/>
      <c r="AK37" s="552"/>
      <c r="AL37" s="552"/>
      <c r="AM37" s="552"/>
      <c r="AN37" s="576">
        <f t="shared" si="15"/>
        <v>0</v>
      </c>
      <c r="AO37" s="552"/>
      <c r="AP37" s="577">
        <f t="shared" si="16"/>
        <v>18030</v>
      </c>
      <c r="AQ37" s="552"/>
      <c r="AR37" s="552"/>
      <c r="AS37" s="552"/>
      <c r="AT37" s="552"/>
      <c r="AU37" s="552"/>
      <c r="AV37" s="552"/>
      <c r="AW37" s="552"/>
      <c r="AX37" s="552"/>
      <c r="AY37" s="552"/>
      <c r="AZ37" s="552"/>
      <c r="BA37" s="552"/>
      <c r="BB37" s="552"/>
      <c r="BC37" s="658" t="s">
        <v>1221</v>
      </c>
      <c r="BD37" s="552" t="s">
        <v>85</v>
      </c>
      <c r="BE37" s="575">
        <v>30</v>
      </c>
      <c r="BF37" s="552" t="s">
        <v>1239</v>
      </c>
      <c r="BG37" s="574">
        <f t="shared" si="17"/>
        <v>34</v>
      </c>
      <c r="BH37" s="552"/>
      <c r="BI37" s="577">
        <f t="shared" si="18"/>
        <v>0</v>
      </c>
      <c r="BJ37" s="552" t="s">
        <v>1241</v>
      </c>
      <c r="BK37" s="552"/>
      <c r="BL37" s="552"/>
      <c r="BM37" s="552"/>
      <c r="BN37" s="552"/>
      <c r="BO37" s="552"/>
      <c r="BP37" s="552"/>
      <c r="BQ37" s="552"/>
      <c r="BR37" s="552"/>
      <c r="BS37" s="552"/>
      <c r="BT37" s="552"/>
      <c r="BU37" s="552"/>
      <c r="BV37" s="552"/>
      <c r="BW37" s="552"/>
    </row>
    <row r="38" spans="1:75">
      <c r="A38" s="552">
        <v>34</v>
      </c>
      <c r="B38" s="552">
        <v>0</v>
      </c>
      <c r="C38" s="552" t="s">
        <v>1165</v>
      </c>
      <c r="D38" s="552"/>
      <c r="E38" s="552"/>
      <c r="F38" s="552" t="s">
        <v>163</v>
      </c>
      <c r="G38" s="552"/>
      <c r="H38" s="552"/>
      <c r="I38" s="552" t="s">
        <v>1181</v>
      </c>
      <c r="J38" s="552"/>
      <c r="K38" s="552"/>
      <c r="L38" s="552"/>
      <c r="M38" s="552">
        <v>0</v>
      </c>
      <c r="N38" s="572" t="s">
        <v>1186</v>
      </c>
      <c r="O38" s="572"/>
      <c r="P38" s="573" t="str">
        <f t="shared" si="10"/>
        <v>1990/03/31</v>
      </c>
      <c r="Q38" s="574">
        <f t="shared" si="11"/>
        <v>1990</v>
      </c>
      <c r="R38" s="574">
        <f t="shared" si="12"/>
        <v>3</v>
      </c>
      <c r="S38" s="574">
        <f t="shared" si="13"/>
        <v>31</v>
      </c>
      <c r="T38" s="552">
        <f t="shared" si="14"/>
        <v>1989</v>
      </c>
      <c r="U38" s="575">
        <v>450</v>
      </c>
      <c r="V38" s="552"/>
      <c r="W38" s="552"/>
      <c r="X38" s="576">
        <v>0</v>
      </c>
      <c r="Y38" s="576">
        <f t="shared" si="0"/>
        <v>450</v>
      </c>
      <c r="Z38" s="552"/>
      <c r="AA38" s="552"/>
      <c r="AB38" s="552"/>
      <c r="AC38" s="552"/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76">
        <f t="shared" si="15"/>
        <v>0</v>
      </c>
      <c r="AO38" s="552"/>
      <c r="AP38" s="577">
        <f t="shared" si="16"/>
        <v>450</v>
      </c>
      <c r="AQ38" s="552"/>
      <c r="AR38" s="552"/>
      <c r="AS38" s="552"/>
      <c r="AT38" s="552"/>
      <c r="AU38" s="552"/>
      <c r="AV38" s="552"/>
      <c r="AW38" s="552"/>
      <c r="AX38" s="552"/>
      <c r="AY38" s="552"/>
      <c r="AZ38" s="552"/>
      <c r="BA38" s="552"/>
      <c r="BB38" s="552"/>
      <c r="BC38" s="658" t="s">
        <v>1212</v>
      </c>
      <c r="BD38" s="552" t="s">
        <v>85</v>
      </c>
      <c r="BE38" s="575">
        <v>30</v>
      </c>
      <c r="BF38" s="552" t="s">
        <v>1239</v>
      </c>
      <c r="BG38" s="574">
        <f t="shared" si="17"/>
        <v>34</v>
      </c>
      <c r="BH38" s="552"/>
      <c r="BI38" s="577">
        <f t="shared" si="18"/>
        <v>0</v>
      </c>
      <c r="BJ38" s="552" t="s">
        <v>1241</v>
      </c>
      <c r="BK38" s="552"/>
      <c r="BL38" s="552"/>
      <c r="BM38" s="552"/>
      <c r="BN38" s="552"/>
      <c r="BO38" s="552"/>
      <c r="BP38" s="552"/>
      <c r="BQ38" s="552"/>
      <c r="BR38" s="552"/>
      <c r="BS38" s="552"/>
      <c r="BT38" s="552"/>
      <c r="BU38" s="552"/>
      <c r="BV38" s="552"/>
      <c r="BW38" s="552"/>
    </row>
    <row r="39" spans="1:75">
      <c r="A39" s="552">
        <v>35</v>
      </c>
      <c r="B39" s="552">
        <v>0</v>
      </c>
      <c r="C39" s="552" t="s">
        <v>1166</v>
      </c>
      <c r="D39" s="552"/>
      <c r="E39" s="552"/>
      <c r="F39" s="552" t="s">
        <v>163</v>
      </c>
      <c r="G39" s="552"/>
      <c r="H39" s="552"/>
      <c r="I39" s="552" t="s">
        <v>1181</v>
      </c>
      <c r="J39" s="552"/>
      <c r="K39" s="552"/>
      <c r="L39" s="552"/>
      <c r="M39" s="552">
        <v>0</v>
      </c>
      <c r="N39" s="572" t="s">
        <v>1186</v>
      </c>
      <c r="O39" s="572"/>
      <c r="P39" s="573" t="str">
        <f t="shared" si="10"/>
        <v>1990/03/31</v>
      </c>
      <c r="Q39" s="574">
        <f t="shared" si="11"/>
        <v>1990</v>
      </c>
      <c r="R39" s="574">
        <f t="shared" si="12"/>
        <v>3</v>
      </c>
      <c r="S39" s="574">
        <f t="shared" si="13"/>
        <v>31</v>
      </c>
      <c r="T39" s="552">
        <f t="shared" si="14"/>
        <v>1989</v>
      </c>
      <c r="U39" s="575">
        <v>23850</v>
      </c>
      <c r="V39" s="552"/>
      <c r="W39" s="552"/>
      <c r="X39" s="576">
        <v>0</v>
      </c>
      <c r="Y39" s="576">
        <f t="shared" si="0"/>
        <v>23850</v>
      </c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76">
        <f t="shared" si="15"/>
        <v>0</v>
      </c>
      <c r="AO39" s="552"/>
      <c r="AP39" s="577">
        <f t="shared" si="16"/>
        <v>23850</v>
      </c>
      <c r="AQ39" s="552"/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658" t="s">
        <v>1222</v>
      </c>
      <c r="BD39" s="552" t="s">
        <v>85</v>
      </c>
      <c r="BE39" s="575">
        <v>30</v>
      </c>
      <c r="BF39" s="552" t="s">
        <v>1239</v>
      </c>
      <c r="BG39" s="574">
        <f t="shared" si="17"/>
        <v>34</v>
      </c>
      <c r="BH39" s="552"/>
      <c r="BI39" s="577">
        <f t="shared" si="18"/>
        <v>0</v>
      </c>
      <c r="BJ39" s="552" t="s">
        <v>1241</v>
      </c>
      <c r="BK39" s="552"/>
      <c r="BL39" s="552"/>
      <c r="BM39" s="552"/>
      <c r="BN39" s="552"/>
      <c r="BO39" s="552"/>
      <c r="BP39" s="552"/>
      <c r="BQ39" s="552"/>
      <c r="BR39" s="552"/>
      <c r="BS39" s="552"/>
      <c r="BT39" s="552"/>
      <c r="BU39" s="552"/>
      <c r="BV39" s="552"/>
      <c r="BW39" s="552"/>
    </row>
    <row r="40" spans="1:75">
      <c r="A40" s="552">
        <v>36</v>
      </c>
      <c r="B40" s="552">
        <v>0</v>
      </c>
      <c r="C40" s="552" t="s">
        <v>1167</v>
      </c>
      <c r="D40" s="552"/>
      <c r="E40" s="552"/>
      <c r="F40" s="552" t="s">
        <v>163</v>
      </c>
      <c r="G40" s="552"/>
      <c r="H40" s="552"/>
      <c r="I40" s="552" t="s">
        <v>1181</v>
      </c>
      <c r="J40" s="552"/>
      <c r="K40" s="552"/>
      <c r="L40" s="552"/>
      <c r="M40" s="552">
        <v>0</v>
      </c>
      <c r="N40" s="572" t="s">
        <v>1186</v>
      </c>
      <c r="O40" s="572"/>
      <c r="P40" s="573" t="str">
        <f t="shared" si="10"/>
        <v>1990/03/31</v>
      </c>
      <c r="Q40" s="574">
        <f t="shared" si="11"/>
        <v>1990</v>
      </c>
      <c r="R40" s="574">
        <f t="shared" si="12"/>
        <v>3</v>
      </c>
      <c r="S40" s="574">
        <f t="shared" si="13"/>
        <v>31</v>
      </c>
      <c r="T40" s="552">
        <f t="shared" si="14"/>
        <v>1989</v>
      </c>
      <c r="U40" s="575">
        <v>3930</v>
      </c>
      <c r="V40" s="552"/>
      <c r="W40" s="552"/>
      <c r="X40" s="576">
        <v>0</v>
      </c>
      <c r="Y40" s="576">
        <f t="shared" si="0"/>
        <v>3930</v>
      </c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76">
        <f t="shared" si="15"/>
        <v>0</v>
      </c>
      <c r="AO40" s="552"/>
      <c r="AP40" s="577">
        <f t="shared" si="16"/>
        <v>3930</v>
      </c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658" t="s">
        <v>1223</v>
      </c>
      <c r="BD40" s="552" t="s">
        <v>85</v>
      </c>
      <c r="BE40" s="575">
        <v>30</v>
      </c>
      <c r="BF40" s="552" t="s">
        <v>1239</v>
      </c>
      <c r="BG40" s="574">
        <f t="shared" si="17"/>
        <v>34</v>
      </c>
      <c r="BH40" s="552"/>
      <c r="BI40" s="577">
        <f t="shared" si="18"/>
        <v>0</v>
      </c>
      <c r="BJ40" s="552" t="s">
        <v>1241</v>
      </c>
      <c r="BK40" s="552"/>
      <c r="BL40" s="552"/>
      <c r="BM40" s="552"/>
      <c r="BN40" s="552"/>
      <c r="BO40" s="552"/>
      <c r="BP40" s="552"/>
      <c r="BQ40" s="552"/>
      <c r="BR40" s="552"/>
      <c r="BS40" s="552"/>
      <c r="BT40" s="552"/>
      <c r="BU40" s="552"/>
      <c r="BV40" s="552"/>
      <c r="BW40" s="552"/>
    </row>
    <row r="41" spans="1:75">
      <c r="A41" s="552">
        <v>37</v>
      </c>
      <c r="B41" s="552">
        <v>0</v>
      </c>
      <c r="C41" s="552" t="s">
        <v>1168</v>
      </c>
      <c r="D41" s="552"/>
      <c r="E41" s="552"/>
      <c r="F41" s="552" t="s">
        <v>163</v>
      </c>
      <c r="G41" s="552"/>
      <c r="H41" s="552"/>
      <c r="I41" s="552" t="s">
        <v>1181</v>
      </c>
      <c r="J41" s="552"/>
      <c r="K41" s="552"/>
      <c r="L41" s="552"/>
      <c r="M41" s="552">
        <v>0</v>
      </c>
      <c r="N41" s="572" t="s">
        <v>1185</v>
      </c>
      <c r="O41" s="572"/>
      <c r="P41" s="573" t="str">
        <f t="shared" si="10"/>
        <v>1989/03/31</v>
      </c>
      <c r="Q41" s="574">
        <f t="shared" si="11"/>
        <v>1989</v>
      </c>
      <c r="R41" s="574">
        <f t="shared" si="12"/>
        <v>3</v>
      </c>
      <c r="S41" s="574">
        <f t="shared" si="13"/>
        <v>31</v>
      </c>
      <c r="T41" s="552">
        <f t="shared" si="14"/>
        <v>1988</v>
      </c>
      <c r="U41" s="575">
        <v>37590</v>
      </c>
      <c r="V41" s="552"/>
      <c r="W41" s="552"/>
      <c r="X41" s="576">
        <v>0</v>
      </c>
      <c r="Y41" s="576">
        <f t="shared" si="0"/>
        <v>37590</v>
      </c>
      <c r="Z41" s="552"/>
      <c r="AA41" s="552"/>
      <c r="AB41" s="552"/>
      <c r="AC41" s="552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76">
        <f t="shared" si="15"/>
        <v>0</v>
      </c>
      <c r="AO41" s="552"/>
      <c r="AP41" s="577">
        <f t="shared" si="16"/>
        <v>37590</v>
      </c>
      <c r="AQ41" s="552"/>
      <c r="AR41" s="552"/>
      <c r="AS41" s="552"/>
      <c r="AT41" s="552"/>
      <c r="AU41" s="552"/>
      <c r="AV41" s="552"/>
      <c r="AW41" s="552"/>
      <c r="AX41" s="552"/>
      <c r="AY41" s="552"/>
      <c r="AZ41" s="552"/>
      <c r="BA41" s="552"/>
      <c r="BB41" s="552"/>
      <c r="BC41" s="658" t="s">
        <v>1224</v>
      </c>
      <c r="BD41" s="552" t="s">
        <v>85</v>
      </c>
      <c r="BE41" s="575">
        <v>30</v>
      </c>
      <c r="BF41" s="552" t="s">
        <v>1239</v>
      </c>
      <c r="BG41" s="574">
        <f t="shared" si="17"/>
        <v>35</v>
      </c>
      <c r="BH41" s="552"/>
      <c r="BI41" s="577">
        <f t="shared" si="18"/>
        <v>0</v>
      </c>
      <c r="BJ41" s="552" t="s">
        <v>1241</v>
      </c>
      <c r="BK41" s="552"/>
      <c r="BL41" s="552"/>
      <c r="BM41" s="552"/>
      <c r="BN41" s="552"/>
      <c r="BO41" s="552"/>
      <c r="BP41" s="552"/>
      <c r="BQ41" s="552"/>
      <c r="BR41" s="552"/>
      <c r="BS41" s="552"/>
      <c r="BT41" s="552"/>
      <c r="BU41" s="552"/>
      <c r="BV41" s="552"/>
      <c r="BW41" s="552"/>
    </row>
    <row r="42" spans="1:75">
      <c r="A42" s="552">
        <v>38</v>
      </c>
      <c r="B42" s="552">
        <v>0</v>
      </c>
      <c r="C42" s="552" t="s">
        <v>1169</v>
      </c>
      <c r="D42" s="552"/>
      <c r="E42" s="552"/>
      <c r="F42" s="552" t="s">
        <v>163</v>
      </c>
      <c r="G42" s="552"/>
      <c r="H42" s="552"/>
      <c r="I42" s="552" t="s">
        <v>1181</v>
      </c>
      <c r="J42" s="552"/>
      <c r="K42" s="552"/>
      <c r="L42" s="552"/>
      <c r="M42" s="552">
        <v>0</v>
      </c>
      <c r="N42" s="572" t="s">
        <v>1185</v>
      </c>
      <c r="O42" s="572"/>
      <c r="P42" s="573" t="str">
        <f t="shared" si="10"/>
        <v>1989/03/31</v>
      </c>
      <c r="Q42" s="574">
        <f t="shared" si="11"/>
        <v>1989</v>
      </c>
      <c r="R42" s="574">
        <f t="shared" si="12"/>
        <v>3</v>
      </c>
      <c r="S42" s="574">
        <f t="shared" si="13"/>
        <v>31</v>
      </c>
      <c r="T42" s="552">
        <f t="shared" si="14"/>
        <v>1988</v>
      </c>
      <c r="U42" s="575">
        <v>12570</v>
      </c>
      <c r="V42" s="552"/>
      <c r="W42" s="552"/>
      <c r="X42" s="576">
        <v>0</v>
      </c>
      <c r="Y42" s="576">
        <f t="shared" si="0"/>
        <v>12570</v>
      </c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76">
        <f t="shared" si="15"/>
        <v>0</v>
      </c>
      <c r="AO42" s="552"/>
      <c r="AP42" s="577">
        <f t="shared" si="16"/>
        <v>12570</v>
      </c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  <c r="BB42" s="552"/>
      <c r="BC42" s="658" t="s">
        <v>1225</v>
      </c>
      <c r="BD42" s="552" t="s">
        <v>85</v>
      </c>
      <c r="BE42" s="575">
        <v>30</v>
      </c>
      <c r="BF42" s="552" t="s">
        <v>1239</v>
      </c>
      <c r="BG42" s="574">
        <f t="shared" si="17"/>
        <v>35</v>
      </c>
      <c r="BH42" s="552"/>
      <c r="BI42" s="577">
        <f t="shared" si="18"/>
        <v>0</v>
      </c>
      <c r="BJ42" s="552" t="s">
        <v>1241</v>
      </c>
      <c r="BK42" s="552"/>
      <c r="BL42" s="552"/>
      <c r="BM42" s="552"/>
      <c r="BN42" s="552"/>
      <c r="BO42" s="552"/>
      <c r="BP42" s="552"/>
      <c r="BQ42" s="552"/>
      <c r="BR42" s="552"/>
      <c r="BS42" s="552"/>
      <c r="BT42" s="552"/>
      <c r="BU42" s="552"/>
      <c r="BV42" s="552"/>
      <c r="BW42" s="552"/>
    </row>
    <row r="43" spans="1:75">
      <c r="A43" s="552">
        <v>39</v>
      </c>
      <c r="B43" s="552">
        <v>0</v>
      </c>
      <c r="C43" s="552" t="s">
        <v>1170</v>
      </c>
      <c r="D43" s="552"/>
      <c r="E43" s="552"/>
      <c r="F43" s="552" t="s">
        <v>163</v>
      </c>
      <c r="G43" s="552"/>
      <c r="H43" s="552"/>
      <c r="I43" s="552" t="s">
        <v>1181</v>
      </c>
      <c r="J43" s="552"/>
      <c r="K43" s="552"/>
      <c r="L43" s="552"/>
      <c r="M43" s="552">
        <v>0</v>
      </c>
      <c r="N43" s="572" t="s">
        <v>1185</v>
      </c>
      <c r="O43" s="572"/>
      <c r="P43" s="573" t="str">
        <f t="shared" si="10"/>
        <v>1989/03/31</v>
      </c>
      <c r="Q43" s="574">
        <f t="shared" si="11"/>
        <v>1989</v>
      </c>
      <c r="R43" s="574">
        <f t="shared" si="12"/>
        <v>3</v>
      </c>
      <c r="S43" s="574">
        <f t="shared" si="13"/>
        <v>31</v>
      </c>
      <c r="T43" s="552">
        <f t="shared" si="14"/>
        <v>1988</v>
      </c>
      <c r="U43" s="575">
        <v>27960</v>
      </c>
      <c r="V43" s="552"/>
      <c r="W43" s="552"/>
      <c r="X43" s="576">
        <v>0</v>
      </c>
      <c r="Y43" s="576">
        <f t="shared" si="0"/>
        <v>27960</v>
      </c>
      <c r="Z43" s="552"/>
      <c r="AA43" s="552"/>
      <c r="AB43" s="552"/>
      <c r="AC43" s="552"/>
      <c r="AD43" s="552"/>
      <c r="AE43" s="552"/>
      <c r="AF43" s="552"/>
      <c r="AG43" s="552"/>
      <c r="AH43" s="552"/>
      <c r="AI43" s="552"/>
      <c r="AJ43" s="552"/>
      <c r="AK43" s="552"/>
      <c r="AL43" s="552"/>
      <c r="AM43" s="552"/>
      <c r="AN43" s="576">
        <f t="shared" si="15"/>
        <v>0</v>
      </c>
      <c r="AO43" s="552"/>
      <c r="AP43" s="577">
        <f t="shared" si="16"/>
        <v>27960</v>
      </c>
      <c r="AQ43" s="552"/>
      <c r="AR43" s="552"/>
      <c r="AS43" s="552"/>
      <c r="AT43" s="552"/>
      <c r="AU43" s="552"/>
      <c r="AV43" s="552"/>
      <c r="AW43" s="552"/>
      <c r="AX43" s="552"/>
      <c r="AY43" s="552"/>
      <c r="AZ43" s="552"/>
      <c r="BA43" s="552"/>
      <c r="BB43" s="552"/>
      <c r="BC43" s="658" t="s">
        <v>1226</v>
      </c>
      <c r="BD43" s="552" t="s">
        <v>85</v>
      </c>
      <c r="BE43" s="575">
        <v>30</v>
      </c>
      <c r="BF43" s="552" t="s">
        <v>1239</v>
      </c>
      <c r="BG43" s="574">
        <f t="shared" si="17"/>
        <v>35</v>
      </c>
      <c r="BH43" s="552"/>
      <c r="BI43" s="577">
        <f t="shared" si="18"/>
        <v>0</v>
      </c>
      <c r="BJ43" s="552" t="s">
        <v>1241</v>
      </c>
      <c r="BK43" s="552"/>
      <c r="BL43" s="552"/>
      <c r="BM43" s="552"/>
      <c r="BN43" s="552"/>
      <c r="BO43" s="552"/>
      <c r="BP43" s="552"/>
      <c r="BQ43" s="552"/>
      <c r="BR43" s="552"/>
      <c r="BS43" s="552"/>
      <c r="BT43" s="552"/>
      <c r="BU43" s="552"/>
      <c r="BV43" s="552"/>
      <c r="BW43" s="552"/>
    </row>
    <row r="44" spans="1:75">
      <c r="A44" s="552">
        <v>40</v>
      </c>
      <c r="B44" s="552">
        <v>0</v>
      </c>
      <c r="C44" s="552" t="s">
        <v>1171</v>
      </c>
      <c r="D44" s="552"/>
      <c r="E44" s="552"/>
      <c r="F44" s="552" t="s">
        <v>163</v>
      </c>
      <c r="G44" s="552"/>
      <c r="H44" s="552"/>
      <c r="I44" s="552" t="s">
        <v>1181</v>
      </c>
      <c r="J44" s="552"/>
      <c r="K44" s="552"/>
      <c r="L44" s="552"/>
      <c r="M44" s="552">
        <v>0</v>
      </c>
      <c r="N44" s="572" t="s">
        <v>1186</v>
      </c>
      <c r="O44" s="572"/>
      <c r="P44" s="573" t="str">
        <f t="shared" si="10"/>
        <v>1990/03/31</v>
      </c>
      <c r="Q44" s="574">
        <f t="shared" si="11"/>
        <v>1990</v>
      </c>
      <c r="R44" s="574">
        <f t="shared" si="12"/>
        <v>3</v>
      </c>
      <c r="S44" s="574">
        <f t="shared" si="13"/>
        <v>31</v>
      </c>
      <c r="T44" s="552">
        <f t="shared" si="14"/>
        <v>1989</v>
      </c>
      <c r="U44" s="575">
        <v>5730</v>
      </c>
      <c r="V44" s="552"/>
      <c r="W44" s="552"/>
      <c r="X44" s="576">
        <v>0</v>
      </c>
      <c r="Y44" s="576">
        <f t="shared" si="0"/>
        <v>5730</v>
      </c>
      <c r="Z44" s="552"/>
      <c r="AA44" s="552"/>
      <c r="AB44" s="552"/>
      <c r="AC44" s="552"/>
      <c r="AD44" s="552"/>
      <c r="AE44" s="552"/>
      <c r="AF44" s="552"/>
      <c r="AG44" s="552"/>
      <c r="AH44" s="552"/>
      <c r="AI44" s="552"/>
      <c r="AJ44" s="552"/>
      <c r="AK44" s="552"/>
      <c r="AL44" s="552"/>
      <c r="AM44" s="552"/>
      <c r="AN44" s="576">
        <f t="shared" si="15"/>
        <v>0</v>
      </c>
      <c r="AO44" s="552"/>
      <c r="AP44" s="577">
        <f t="shared" si="16"/>
        <v>5730</v>
      </c>
      <c r="AQ44" s="552"/>
      <c r="AR44" s="552"/>
      <c r="AS44" s="552"/>
      <c r="AT44" s="552"/>
      <c r="AU44" s="552"/>
      <c r="AV44" s="552"/>
      <c r="AW44" s="552"/>
      <c r="AX44" s="552"/>
      <c r="AY44" s="552"/>
      <c r="AZ44" s="552"/>
      <c r="BA44" s="552"/>
      <c r="BB44" s="552"/>
      <c r="BC44" s="658" t="s">
        <v>1227</v>
      </c>
      <c r="BD44" s="552" t="s">
        <v>85</v>
      </c>
      <c r="BE44" s="575">
        <v>30</v>
      </c>
      <c r="BF44" s="552" t="s">
        <v>1239</v>
      </c>
      <c r="BG44" s="574">
        <f t="shared" si="17"/>
        <v>34</v>
      </c>
      <c r="BH44" s="552"/>
      <c r="BI44" s="577">
        <f t="shared" si="18"/>
        <v>0</v>
      </c>
      <c r="BJ44" s="552" t="s">
        <v>1241</v>
      </c>
      <c r="BK44" s="552"/>
      <c r="BL44" s="552"/>
      <c r="BM44" s="552"/>
      <c r="BN44" s="552"/>
      <c r="BO44" s="552"/>
      <c r="BP44" s="552"/>
      <c r="BQ44" s="552"/>
      <c r="BR44" s="552"/>
      <c r="BS44" s="552"/>
      <c r="BT44" s="552"/>
      <c r="BU44" s="552"/>
      <c r="BV44" s="552"/>
      <c r="BW44" s="552"/>
    </row>
    <row r="45" spans="1:75">
      <c r="A45" s="552">
        <v>41</v>
      </c>
      <c r="B45" s="552">
        <v>0</v>
      </c>
      <c r="C45" s="552" t="s">
        <v>1172</v>
      </c>
      <c r="D45" s="552"/>
      <c r="E45" s="552"/>
      <c r="F45" s="552" t="s">
        <v>163</v>
      </c>
      <c r="G45" s="552"/>
      <c r="H45" s="552"/>
      <c r="I45" s="552" t="s">
        <v>1181</v>
      </c>
      <c r="J45" s="552"/>
      <c r="K45" s="552"/>
      <c r="L45" s="552"/>
      <c r="M45" s="552">
        <v>0</v>
      </c>
      <c r="N45" s="572" t="s">
        <v>1185</v>
      </c>
      <c r="O45" s="572"/>
      <c r="P45" s="573" t="str">
        <f t="shared" si="10"/>
        <v>1989/03/31</v>
      </c>
      <c r="Q45" s="574">
        <f t="shared" si="11"/>
        <v>1989</v>
      </c>
      <c r="R45" s="574">
        <f t="shared" si="12"/>
        <v>3</v>
      </c>
      <c r="S45" s="574">
        <f t="shared" si="13"/>
        <v>31</v>
      </c>
      <c r="T45" s="552">
        <f t="shared" si="14"/>
        <v>1988</v>
      </c>
      <c r="U45" s="575">
        <v>1620</v>
      </c>
      <c r="V45" s="552"/>
      <c r="W45" s="552"/>
      <c r="X45" s="576">
        <v>0</v>
      </c>
      <c r="Y45" s="576">
        <f t="shared" si="0"/>
        <v>1620</v>
      </c>
      <c r="Z45" s="552"/>
      <c r="AA45" s="552"/>
      <c r="AB45" s="552"/>
      <c r="AC45" s="552"/>
      <c r="AD45" s="552"/>
      <c r="AE45" s="552"/>
      <c r="AF45" s="552"/>
      <c r="AG45" s="552"/>
      <c r="AH45" s="552"/>
      <c r="AI45" s="552"/>
      <c r="AJ45" s="552"/>
      <c r="AK45" s="552"/>
      <c r="AL45" s="552"/>
      <c r="AM45" s="552"/>
      <c r="AN45" s="576">
        <f t="shared" si="15"/>
        <v>0</v>
      </c>
      <c r="AO45" s="552"/>
      <c r="AP45" s="577">
        <f t="shared" si="16"/>
        <v>1620</v>
      </c>
      <c r="AQ45" s="552"/>
      <c r="AR45" s="552"/>
      <c r="AS45" s="552"/>
      <c r="AT45" s="552"/>
      <c r="AU45" s="552"/>
      <c r="AV45" s="552"/>
      <c r="AW45" s="552"/>
      <c r="AX45" s="552"/>
      <c r="AY45" s="552"/>
      <c r="AZ45" s="552"/>
      <c r="BA45" s="552"/>
      <c r="BB45" s="552"/>
      <c r="BC45" s="658" t="s">
        <v>1228</v>
      </c>
      <c r="BD45" s="552" t="s">
        <v>85</v>
      </c>
      <c r="BE45" s="575">
        <v>30</v>
      </c>
      <c r="BF45" s="552" t="s">
        <v>1240</v>
      </c>
      <c r="BG45" s="574">
        <f t="shared" si="17"/>
        <v>35</v>
      </c>
      <c r="BH45" s="552"/>
      <c r="BI45" s="577">
        <f t="shared" si="18"/>
        <v>0</v>
      </c>
      <c r="BJ45" s="552" t="s">
        <v>1241</v>
      </c>
      <c r="BK45" s="552"/>
      <c r="BL45" s="552"/>
      <c r="BM45" s="552"/>
      <c r="BN45" s="552"/>
      <c r="BO45" s="552"/>
      <c r="BP45" s="552"/>
      <c r="BQ45" s="552"/>
      <c r="BR45" s="552"/>
      <c r="BS45" s="552"/>
      <c r="BT45" s="552"/>
      <c r="BU45" s="552"/>
      <c r="BV45" s="552"/>
      <c r="BW45" s="552"/>
    </row>
    <row r="46" spans="1:75">
      <c r="A46" s="552">
        <v>42</v>
      </c>
      <c r="B46" s="552">
        <v>0</v>
      </c>
      <c r="C46" s="552" t="s">
        <v>1173</v>
      </c>
      <c r="D46" s="552"/>
      <c r="E46" s="552"/>
      <c r="F46" s="552" t="s">
        <v>163</v>
      </c>
      <c r="G46" s="552"/>
      <c r="H46" s="552"/>
      <c r="I46" s="552" t="s">
        <v>1181</v>
      </c>
      <c r="J46" s="552"/>
      <c r="K46" s="552"/>
      <c r="L46" s="552"/>
      <c r="M46" s="552">
        <v>0</v>
      </c>
      <c r="N46" s="572" t="s">
        <v>1185</v>
      </c>
      <c r="O46" s="572"/>
      <c r="P46" s="573" t="str">
        <f t="shared" si="10"/>
        <v>1989/03/31</v>
      </c>
      <c r="Q46" s="574">
        <f t="shared" si="11"/>
        <v>1989</v>
      </c>
      <c r="R46" s="574">
        <f t="shared" si="12"/>
        <v>3</v>
      </c>
      <c r="S46" s="574">
        <f t="shared" si="13"/>
        <v>31</v>
      </c>
      <c r="T46" s="552">
        <f t="shared" si="14"/>
        <v>1988</v>
      </c>
      <c r="U46" s="575">
        <v>1080</v>
      </c>
      <c r="V46" s="552"/>
      <c r="W46" s="552"/>
      <c r="X46" s="576">
        <v>0</v>
      </c>
      <c r="Y46" s="576">
        <f t="shared" si="0"/>
        <v>1080</v>
      </c>
      <c r="Z46" s="552"/>
      <c r="AA46" s="552"/>
      <c r="AB46" s="552"/>
      <c r="AC46" s="552"/>
      <c r="AD46" s="552"/>
      <c r="AE46" s="552"/>
      <c r="AF46" s="552"/>
      <c r="AG46" s="552"/>
      <c r="AH46" s="552"/>
      <c r="AI46" s="552"/>
      <c r="AJ46" s="552"/>
      <c r="AK46" s="552"/>
      <c r="AL46" s="552"/>
      <c r="AM46" s="552"/>
      <c r="AN46" s="576">
        <f t="shared" si="15"/>
        <v>0</v>
      </c>
      <c r="AO46" s="552"/>
      <c r="AP46" s="577">
        <f t="shared" si="16"/>
        <v>1080</v>
      </c>
      <c r="AQ46" s="552"/>
      <c r="AR46" s="552"/>
      <c r="AS46" s="552"/>
      <c r="AT46" s="552"/>
      <c r="AU46" s="552"/>
      <c r="AV46" s="552"/>
      <c r="AW46" s="552"/>
      <c r="AX46" s="552"/>
      <c r="AY46" s="552"/>
      <c r="AZ46" s="552"/>
      <c r="BA46" s="552"/>
      <c r="BB46" s="552"/>
      <c r="BC46" s="658" t="s">
        <v>1213</v>
      </c>
      <c r="BD46" s="552" t="s">
        <v>85</v>
      </c>
      <c r="BE46" s="575">
        <v>30</v>
      </c>
      <c r="BF46" s="552" t="s">
        <v>1240</v>
      </c>
      <c r="BG46" s="574">
        <f t="shared" si="17"/>
        <v>35</v>
      </c>
      <c r="BH46" s="552"/>
      <c r="BI46" s="577">
        <f t="shared" si="18"/>
        <v>0</v>
      </c>
      <c r="BJ46" s="552" t="s">
        <v>1241</v>
      </c>
      <c r="BK46" s="552"/>
      <c r="BL46" s="552"/>
      <c r="BM46" s="552"/>
      <c r="BN46" s="552"/>
      <c r="BO46" s="552"/>
      <c r="BP46" s="552"/>
      <c r="BQ46" s="552"/>
      <c r="BR46" s="552"/>
      <c r="BS46" s="552"/>
      <c r="BT46" s="552"/>
      <c r="BU46" s="552"/>
      <c r="BV46" s="552"/>
      <c r="BW46" s="552"/>
    </row>
    <row r="47" spans="1:75">
      <c r="A47" s="552">
        <v>43</v>
      </c>
      <c r="B47" s="552">
        <v>0</v>
      </c>
      <c r="C47" s="552" t="s">
        <v>1174</v>
      </c>
      <c r="D47" s="552"/>
      <c r="E47" s="552"/>
      <c r="F47" s="552" t="s">
        <v>163</v>
      </c>
      <c r="G47" s="552"/>
      <c r="H47" s="552"/>
      <c r="I47" s="552" t="s">
        <v>1181</v>
      </c>
      <c r="J47" s="552"/>
      <c r="K47" s="552"/>
      <c r="L47" s="552"/>
      <c r="M47" s="552">
        <v>0</v>
      </c>
      <c r="N47" s="572" t="s">
        <v>1185</v>
      </c>
      <c r="O47" s="572"/>
      <c r="P47" s="573" t="str">
        <f t="shared" si="10"/>
        <v>1989/03/31</v>
      </c>
      <c r="Q47" s="574">
        <f t="shared" si="11"/>
        <v>1989</v>
      </c>
      <c r="R47" s="574">
        <f t="shared" si="12"/>
        <v>3</v>
      </c>
      <c r="S47" s="574">
        <f t="shared" si="13"/>
        <v>31</v>
      </c>
      <c r="T47" s="552">
        <f t="shared" si="14"/>
        <v>1988</v>
      </c>
      <c r="U47" s="575">
        <v>2970</v>
      </c>
      <c r="V47" s="552"/>
      <c r="W47" s="552"/>
      <c r="X47" s="576">
        <v>0</v>
      </c>
      <c r="Y47" s="576">
        <f t="shared" si="0"/>
        <v>2970</v>
      </c>
      <c r="Z47" s="552"/>
      <c r="AA47" s="552"/>
      <c r="AB47" s="552"/>
      <c r="AC47" s="552"/>
      <c r="AD47" s="552"/>
      <c r="AE47" s="552"/>
      <c r="AF47" s="552"/>
      <c r="AG47" s="552"/>
      <c r="AH47" s="552"/>
      <c r="AI47" s="552"/>
      <c r="AJ47" s="552"/>
      <c r="AK47" s="552"/>
      <c r="AL47" s="552"/>
      <c r="AM47" s="552"/>
      <c r="AN47" s="576">
        <f t="shared" si="15"/>
        <v>0</v>
      </c>
      <c r="AO47" s="552"/>
      <c r="AP47" s="577">
        <f t="shared" si="16"/>
        <v>2970</v>
      </c>
      <c r="AQ47" s="552"/>
      <c r="AR47" s="552"/>
      <c r="AS47" s="552"/>
      <c r="AT47" s="552"/>
      <c r="AU47" s="552"/>
      <c r="AV47" s="552"/>
      <c r="AW47" s="552"/>
      <c r="AX47" s="552"/>
      <c r="AY47" s="552"/>
      <c r="AZ47" s="552"/>
      <c r="BA47" s="552"/>
      <c r="BB47" s="552"/>
      <c r="BC47" s="658" t="s">
        <v>1229</v>
      </c>
      <c r="BD47" s="552" t="s">
        <v>85</v>
      </c>
      <c r="BE47" s="575">
        <v>30</v>
      </c>
      <c r="BF47" s="552" t="s">
        <v>1240</v>
      </c>
      <c r="BG47" s="574">
        <f t="shared" si="17"/>
        <v>35</v>
      </c>
      <c r="BH47" s="552"/>
      <c r="BI47" s="577">
        <f t="shared" si="18"/>
        <v>0</v>
      </c>
      <c r="BJ47" s="552" t="s">
        <v>1241</v>
      </c>
      <c r="BK47" s="552"/>
      <c r="BL47" s="552"/>
      <c r="BM47" s="552"/>
      <c r="BN47" s="552"/>
      <c r="BO47" s="552"/>
      <c r="BP47" s="552"/>
      <c r="BQ47" s="552"/>
      <c r="BR47" s="552"/>
      <c r="BS47" s="552"/>
      <c r="BT47" s="552"/>
      <c r="BU47" s="552"/>
      <c r="BV47" s="552"/>
      <c r="BW47" s="552"/>
    </row>
    <row r="48" spans="1:75">
      <c r="A48" s="552">
        <v>44</v>
      </c>
      <c r="B48" s="552">
        <v>0</v>
      </c>
      <c r="C48" s="552" t="s">
        <v>1175</v>
      </c>
      <c r="D48" s="552"/>
      <c r="E48" s="552"/>
      <c r="F48" s="552" t="s">
        <v>163</v>
      </c>
      <c r="G48" s="552"/>
      <c r="H48" s="552"/>
      <c r="I48" s="552" t="s">
        <v>1181</v>
      </c>
      <c r="J48" s="552"/>
      <c r="K48" s="552"/>
      <c r="L48" s="552"/>
      <c r="M48" s="552">
        <v>0</v>
      </c>
      <c r="N48" s="572" t="s">
        <v>1185</v>
      </c>
      <c r="O48" s="572"/>
      <c r="P48" s="573" t="str">
        <f t="shared" si="10"/>
        <v>1989/03/31</v>
      </c>
      <c r="Q48" s="574">
        <f t="shared" si="11"/>
        <v>1989</v>
      </c>
      <c r="R48" s="574">
        <f t="shared" si="12"/>
        <v>3</v>
      </c>
      <c r="S48" s="574">
        <f t="shared" si="13"/>
        <v>31</v>
      </c>
      <c r="T48" s="552">
        <f t="shared" si="14"/>
        <v>1988</v>
      </c>
      <c r="U48" s="575">
        <v>5580</v>
      </c>
      <c r="V48" s="552"/>
      <c r="W48" s="552"/>
      <c r="X48" s="576">
        <v>0</v>
      </c>
      <c r="Y48" s="576">
        <f t="shared" si="0"/>
        <v>5580</v>
      </c>
      <c r="Z48" s="552"/>
      <c r="AA48" s="552"/>
      <c r="AB48" s="552"/>
      <c r="AC48" s="552"/>
      <c r="AD48" s="552"/>
      <c r="AE48" s="552"/>
      <c r="AF48" s="552"/>
      <c r="AG48" s="552"/>
      <c r="AH48" s="552"/>
      <c r="AI48" s="552"/>
      <c r="AJ48" s="552"/>
      <c r="AK48" s="552"/>
      <c r="AL48" s="552"/>
      <c r="AM48" s="552"/>
      <c r="AN48" s="576">
        <f t="shared" si="15"/>
        <v>0</v>
      </c>
      <c r="AO48" s="552"/>
      <c r="AP48" s="577">
        <f t="shared" si="16"/>
        <v>5580</v>
      </c>
      <c r="AQ48" s="552"/>
      <c r="AR48" s="552"/>
      <c r="AS48" s="552"/>
      <c r="AT48" s="552"/>
      <c r="AU48" s="552"/>
      <c r="AV48" s="552"/>
      <c r="AW48" s="552"/>
      <c r="AX48" s="552"/>
      <c r="AY48" s="552"/>
      <c r="AZ48" s="552"/>
      <c r="BA48" s="552"/>
      <c r="BB48" s="552"/>
      <c r="BC48" s="658" t="s">
        <v>1230</v>
      </c>
      <c r="BD48" s="552" t="s">
        <v>85</v>
      </c>
      <c r="BE48" s="575">
        <v>30</v>
      </c>
      <c r="BF48" s="552" t="s">
        <v>1240</v>
      </c>
      <c r="BG48" s="574">
        <f t="shared" si="17"/>
        <v>35</v>
      </c>
      <c r="BH48" s="552"/>
      <c r="BI48" s="577">
        <f t="shared" si="18"/>
        <v>0</v>
      </c>
      <c r="BJ48" s="552" t="s">
        <v>1241</v>
      </c>
      <c r="BK48" s="552"/>
      <c r="BL48" s="552"/>
      <c r="BM48" s="552"/>
      <c r="BN48" s="552"/>
      <c r="BO48" s="552"/>
      <c r="BP48" s="552"/>
      <c r="BQ48" s="552"/>
      <c r="BR48" s="552"/>
      <c r="BS48" s="552"/>
      <c r="BT48" s="552"/>
      <c r="BU48" s="552"/>
      <c r="BV48" s="552"/>
      <c r="BW48" s="552"/>
    </row>
    <row r="49" spans="1:75">
      <c r="A49" s="552">
        <v>45</v>
      </c>
      <c r="B49" s="552">
        <v>0</v>
      </c>
      <c r="C49" s="552" t="s">
        <v>1176</v>
      </c>
      <c r="D49" s="552"/>
      <c r="E49" s="552"/>
      <c r="F49" s="552" t="s">
        <v>163</v>
      </c>
      <c r="G49" s="552"/>
      <c r="H49" s="552"/>
      <c r="I49" s="552" t="s">
        <v>1181</v>
      </c>
      <c r="J49" s="552"/>
      <c r="K49" s="552"/>
      <c r="L49" s="552"/>
      <c r="M49" s="552">
        <v>0</v>
      </c>
      <c r="N49" s="572" t="s">
        <v>1185</v>
      </c>
      <c r="O49" s="572"/>
      <c r="P49" s="573" t="str">
        <f t="shared" si="10"/>
        <v>1989/03/31</v>
      </c>
      <c r="Q49" s="574">
        <f t="shared" si="11"/>
        <v>1989</v>
      </c>
      <c r="R49" s="574">
        <f t="shared" si="12"/>
        <v>3</v>
      </c>
      <c r="S49" s="574">
        <f t="shared" si="13"/>
        <v>31</v>
      </c>
      <c r="T49" s="552">
        <f t="shared" si="14"/>
        <v>1988</v>
      </c>
      <c r="U49" s="575">
        <v>1560</v>
      </c>
      <c r="V49" s="552"/>
      <c r="W49" s="552"/>
      <c r="X49" s="576">
        <v>0</v>
      </c>
      <c r="Y49" s="576">
        <f t="shared" si="0"/>
        <v>1560</v>
      </c>
      <c r="Z49" s="552"/>
      <c r="AA49" s="552"/>
      <c r="AB49" s="552"/>
      <c r="AC49" s="552"/>
      <c r="AD49" s="552"/>
      <c r="AE49" s="552"/>
      <c r="AF49" s="552"/>
      <c r="AG49" s="552"/>
      <c r="AH49" s="552"/>
      <c r="AI49" s="552"/>
      <c r="AJ49" s="552"/>
      <c r="AK49" s="552"/>
      <c r="AL49" s="552"/>
      <c r="AM49" s="552"/>
      <c r="AN49" s="576">
        <f t="shared" si="15"/>
        <v>0</v>
      </c>
      <c r="AO49" s="552"/>
      <c r="AP49" s="577">
        <f t="shared" si="16"/>
        <v>1560</v>
      </c>
      <c r="AQ49" s="552"/>
      <c r="AR49" s="552"/>
      <c r="AS49" s="552"/>
      <c r="AT49" s="552"/>
      <c r="AU49" s="552"/>
      <c r="AV49" s="552"/>
      <c r="AW49" s="552"/>
      <c r="AX49" s="552"/>
      <c r="AY49" s="552"/>
      <c r="AZ49" s="552"/>
      <c r="BA49" s="552"/>
      <c r="BB49" s="552"/>
      <c r="BC49" s="658" t="s">
        <v>1206</v>
      </c>
      <c r="BD49" s="552" t="s">
        <v>85</v>
      </c>
      <c r="BE49" s="575">
        <v>30</v>
      </c>
      <c r="BF49" s="552" t="s">
        <v>1240</v>
      </c>
      <c r="BG49" s="574">
        <f t="shared" si="17"/>
        <v>35</v>
      </c>
      <c r="BH49" s="552"/>
      <c r="BI49" s="577">
        <f t="shared" si="18"/>
        <v>0</v>
      </c>
      <c r="BJ49" s="552" t="s">
        <v>1241</v>
      </c>
      <c r="BK49" s="552"/>
      <c r="BL49" s="552"/>
      <c r="BM49" s="552"/>
      <c r="BN49" s="552"/>
      <c r="BO49" s="552"/>
      <c r="BP49" s="552"/>
      <c r="BQ49" s="552"/>
      <c r="BR49" s="552"/>
      <c r="BS49" s="552"/>
      <c r="BT49" s="552"/>
      <c r="BU49" s="552"/>
      <c r="BV49" s="552"/>
      <c r="BW49" s="552"/>
    </row>
    <row r="50" spans="1:75">
      <c r="A50" s="552">
        <v>46</v>
      </c>
      <c r="B50" s="552">
        <v>0</v>
      </c>
      <c r="C50" s="552" t="s">
        <v>1177</v>
      </c>
      <c r="D50" s="552"/>
      <c r="E50" s="552"/>
      <c r="F50" s="552" t="s">
        <v>163</v>
      </c>
      <c r="G50" s="552"/>
      <c r="H50" s="552"/>
      <c r="I50" s="552" t="s">
        <v>1181</v>
      </c>
      <c r="J50" s="552"/>
      <c r="K50" s="552"/>
      <c r="L50" s="552"/>
      <c r="M50" s="552">
        <v>0</v>
      </c>
      <c r="N50" s="572" t="s">
        <v>1185</v>
      </c>
      <c r="O50" s="572"/>
      <c r="P50" s="747" t="str">
        <f t="shared" si="10"/>
        <v>1989/03/31</v>
      </c>
      <c r="Q50" s="748">
        <f t="shared" si="11"/>
        <v>1989</v>
      </c>
      <c r="R50" s="748">
        <f t="shared" si="12"/>
        <v>3</v>
      </c>
      <c r="S50" s="748">
        <f t="shared" si="13"/>
        <v>31</v>
      </c>
      <c r="T50" s="552">
        <f t="shared" si="14"/>
        <v>1988</v>
      </c>
      <c r="U50" s="575">
        <v>1590</v>
      </c>
      <c r="V50" s="552"/>
      <c r="W50" s="552"/>
      <c r="X50" s="576">
        <v>0</v>
      </c>
      <c r="Y50" s="576">
        <f t="shared" si="0"/>
        <v>1590</v>
      </c>
      <c r="Z50" s="552"/>
      <c r="AA50" s="552"/>
      <c r="AB50" s="552"/>
      <c r="AC50" s="552"/>
      <c r="AD50" s="552"/>
      <c r="AE50" s="552"/>
      <c r="AF50" s="552"/>
      <c r="AG50" s="552"/>
      <c r="AH50" s="552"/>
      <c r="AI50" s="552"/>
      <c r="AJ50" s="552"/>
      <c r="AK50" s="552"/>
      <c r="AL50" s="552"/>
      <c r="AM50" s="552"/>
      <c r="AN50" s="576">
        <f t="shared" si="15"/>
        <v>0</v>
      </c>
      <c r="AO50" s="552"/>
      <c r="AP50" s="577">
        <f t="shared" si="16"/>
        <v>1590</v>
      </c>
      <c r="AQ50" s="552"/>
      <c r="AR50" s="552"/>
      <c r="AS50" s="552"/>
      <c r="AT50" s="552"/>
      <c r="AU50" s="552"/>
      <c r="AV50" s="552"/>
      <c r="AW50" s="552"/>
      <c r="AX50" s="552"/>
      <c r="AY50" s="552"/>
      <c r="AZ50" s="552"/>
      <c r="BA50" s="552"/>
      <c r="BB50" s="552"/>
      <c r="BC50" s="658" t="s">
        <v>1231</v>
      </c>
      <c r="BD50" s="552" t="s">
        <v>85</v>
      </c>
      <c r="BE50" s="575">
        <v>30</v>
      </c>
      <c r="BF50" s="552" t="s">
        <v>1237</v>
      </c>
      <c r="BG50" s="574">
        <f t="shared" si="17"/>
        <v>35</v>
      </c>
      <c r="BH50" s="552"/>
      <c r="BI50" s="577">
        <f t="shared" si="18"/>
        <v>0</v>
      </c>
      <c r="BJ50" s="552" t="s">
        <v>1241</v>
      </c>
      <c r="BK50" s="552"/>
      <c r="BL50" s="552"/>
      <c r="BM50" s="552"/>
      <c r="BN50" s="552"/>
      <c r="BO50" s="552"/>
      <c r="BP50" s="552"/>
      <c r="BQ50" s="552"/>
      <c r="BR50" s="552"/>
      <c r="BS50" s="552"/>
      <c r="BT50" s="552"/>
      <c r="BU50" s="552"/>
      <c r="BV50" s="552"/>
      <c r="BW50" s="552"/>
    </row>
    <row r="51" spans="1:75" hidden="1">
      <c r="A51" s="552">
        <v>47</v>
      </c>
      <c r="B51" s="552">
        <v>0</v>
      </c>
      <c r="C51" s="552" t="s">
        <v>1178</v>
      </c>
      <c r="D51" s="552"/>
      <c r="E51" s="552"/>
      <c r="F51" s="552" t="s">
        <v>163</v>
      </c>
      <c r="G51" s="552"/>
      <c r="H51" s="552"/>
      <c r="I51" s="552" t="s">
        <v>1378</v>
      </c>
      <c r="J51" s="552"/>
      <c r="K51" s="552"/>
      <c r="L51" s="552"/>
      <c r="M51" s="552">
        <v>0</v>
      </c>
      <c r="N51" s="572" t="s">
        <v>1187</v>
      </c>
      <c r="O51" s="572"/>
      <c r="P51" s="747" t="str">
        <f t="shared" si="10"/>
        <v>1971/06/02</v>
      </c>
      <c r="Q51" s="748">
        <f t="shared" si="11"/>
        <v>1971</v>
      </c>
      <c r="R51" s="748">
        <f t="shared" si="12"/>
        <v>6</v>
      </c>
      <c r="S51" s="748">
        <f t="shared" si="13"/>
        <v>2</v>
      </c>
      <c r="T51" s="552">
        <f t="shared" si="14"/>
        <v>1971</v>
      </c>
      <c r="U51" s="746">
        <v>1</v>
      </c>
      <c r="V51" s="552"/>
      <c r="W51" s="552"/>
      <c r="X51" s="751">
        <v>0</v>
      </c>
      <c r="Y51" s="751">
        <f t="shared" si="0"/>
        <v>1</v>
      </c>
      <c r="Z51" s="552"/>
      <c r="AA51" s="552"/>
      <c r="AB51" s="552"/>
      <c r="AC51" s="552"/>
      <c r="AD51" s="552"/>
      <c r="AE51" s="552"/>
      <c r="AF51" s="552"/>
      <c r="AG51" s="552"/>
      <c r="AH51" s="552"/>
      <c r="AI51" s="552"/>
      <c r="AJ51" s="552"/>
      <c r="AK51" s="552"/>
      <c r="AL51" s="552"/>
      <c r="AM51" s="552"/>
      <c r="AN51" s="751">
        <f t="shared" si="15"/>
        <v>0</v>
      </c>
      <c r="AO51" s="552"/>
      <c r="AP51" s="750">
        <f t="shared" si="16"/>
        <v>1</v>
      </c>
      <c r="AQ51" s="552"/>
      <c r="AR51" s="552"/>
      <c r="AS51" s="552"/>
      <c r="AT51" s="552"/>
      <c r="AU51" s="552"/>
      <c r="AV51" s="552"/>
      <c r="AW51" s="552"/>
      <c r="AX51" s="552"/>
      <c r="AY51" s="552"/>
      <c r="AZ51" s="552"/>
      <c r="BA51" s="552"/>
      <c r="BB51" s="552"/>
      <c r="BC51" s="749" t="s">
        <v>1232</v>
      </c>
      <c r="BD51" s="552" t="s">
        <v>85</v>
      </c>
      <c r="BE51" s="746"/>
      <c r="BF51" s="552" t="s">
        <v>1237</v>
      </c>
      <c r="BG51" s="748">
        <f t="shared" si="17"/>
        <v>52</v>
      </c>
      <c r="BH51" s="552"/>
      <c r="BI51" s="750">
        <f t="shared" si="18"/>
        <v>0</v>
      </c>
      <c r="BJ51" s="552" t="s">
        <v>1241</v>
      </c>
      <c r="BK51" s="552"/>
      <c r="BL51" s="552"/>
      <c r="BM51" s="552"/>
      <c r="BN51" s="552"/>
      <c r="BO51" s="552"/>
      <c r="BP51" s="552"/>
      <c r="BQ51" s="552"/>
      <c r="BR51" s="552"/>
      <c r="BS51" s="552"/>
      <c r="BT51" s="552"/>
      <c r="BU51" s="552"/>
      <c r="BV51" s="552"/>
      <c r="BW51" s="552"/>
    </row>
    <row r="52" spans="1:75" hidden="1">
      <c r="A52" s="552">
        <v>48</v>
      </c>
      <c r="B52" s="552">
        <v>0</v>
      </c>
      <c r="C52" s="552" t="s">
        <v>1179</v>
      </c>
      <c r="D52" s="552"/>
      <c r="E52" s="552"/>
      <c r="F52" s="552" t="s">
        <v>163</v>
      </c>
      <c r="G52" s="552"/>
      <c r="H52" s="552"/>
      <c r="I52" s="552" t="s">
        <v>1378</v>
      </c>
      <c r="J52" s="552"/>
      <c r="K52" s="552"/>
      <c r="L52" s="552"/>
      <c r="M52" s="552">
        <v>0</v>
      </c>
      <c r="N52" s="572" t="s">
        <v>1187</v>
      </c>
      <c r="O52" s="572"/>
      <c r="P52" s="747" t="str">
        <f t="shared" si="10"/>
        <v>1971/06/02</v>
      </c>
      <c r="Q52" s="748">
        <f t="shared" si="11"/>
        <v>1971</v>
      </c>
      <c r="R52" s="748">
        <f t="shared" si="12"/>
        <v>6</v>
      </c>
      <c r="S52" s="748">
        <f t="shared" si="13"/>
        <v>2</v>
      </c>
      <c r="T52" s="552">
        <f t="shared" si="14"/>
        <v>1971</v>
      </c>
      <c r="U52" s="746">
        <v>1</v>
      </c>
      <c r="V52" s="552"/>
      <c r="W52" s="552"/>
      <c r="X52" s="751">
        <v>0</v>
      </c>
      <c r="Y52" s="751">
        <f t="shared" si="0"/>
        <v>1</v>
      </c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751">
        <f t="shared" si="15"/>
        <v>0</v>
      </c>
      <c r="AO52" s="552"/>
      <c r="AP52" s="750">
        <f t="shared" si="16"/>
        <v>1</v>
      </c>
      <c r="AQ52" s="552"/>
      <c r="AR52" s="552"/>
      <c r="AS52" s="552"/>
      <c r="AT52" s="552"/>
      <c r="AU52" s="552"/>
      <c r="AV52" s="552"/>
      <c r="AW52" s="552"/>
      <c r="AX52" s="552"/>
      <c r="AY52" s="552"/>
      <c r="AZ52" s="552"/>
      <c r="BA52" s="552"/>
      <c r="BB52" s="552"/>
      <c r="BC52" s="749" t="s">
        <v>1233</v>
      </c>
      <c r="BD52" s="552" t="s">
        <v>85</v>
      </c>
      <c r="BE52" s="746"/>
      <c r="BF52" s="552" t="s">
        <v>1237</v>
      </c>
      <c r="BG52" s="748">
        <f t="shared" si="17"/>
        <v>52</v>
      </c>
      <c r="BH52" s="552"/>
      <c r="BI52" s="750">
        <f t="shared" si="18"/>
        <v>0</v>
      </c>
      <c r="BJ52" s="552" t="s">
        <v>1241</v>
      </c>
      <c r="BK52" s="552"/>
      <c r="BL52" s="552"/>
      <c r="BM52" s="552"/>
      <c r="BN52" s="552"/>
      <c r="BO52" s="552"/>
      <c r="BP52" s="552"/>
      <c r="BQ52" s="552"/>
      <c r="BR52" s="552"/>
      <c r="BS52" s="552"/>
      <c r="BT52" s="552"/>
      <c r="BU52" s="552"/>
      <c r="BV52" s="552"/>
      <c r="BW52" s="552"/>
    </row>
    <row r="53" spans="1:75">
      <c r="A53" s="552">
        <v>49</v>
      </c>
      <c r="B53" s="552">
        <v>0</v>
      </c>
      <c r="C53" s="552" t="s">
        <v>1146</v>
      </c>
      <c r="D53" s="552"/>
      <c r="E53" s="552"/>
      <c r="F53" s="552" t="s">
        <v>163</v>
      </c>
      <c r="G53" s="552"/>
      <c r="H53" s="552"/>
      <c r="I53" s="552" t="s">
        <v>1181</v>
      </c>
      <c r="J53" s="552"/>
      <c r="K53" s="552"/>
      <c r="L53" s="552"/>
      <c r="M53" s="552">
        <v>0</v>
      </c>
      <c r="N53" s="572" t="s">
        <v>1188</v>
      </c>
      <c r="O53" s="572"/>
      <c r="P53" s="747" t="str">
        <f t="shared" si="10"/>
        <v>2019/12/18</v>
      </c>
      <c r="Q53" s="748">
        <f t="shared" si="11"/>
        <v>2019</v>
      </c>
      <c r="R53" s="748">
        <f t="shared" si="12"/>
        <v>12</v>
      </c>
      <c r="S53" s="748">
        <f t="shared" si="13"/>
        <v>18</v>
      </c>
      <c r="T53" s="552">
        <f t="shared" si="14"/>
        <v>2019</v>
      </c>
      <c r="U53" s="746">
        <v>108564170</v>
      </c>
      <c r="V53" s="552"/>
      <c r="W53" s="552"/>
      <c r="X53" s="751">
        <v>0</v>
      </c>
      <c r="Y53" s="751">
        <f t="shared" si="0"/>
        <v>108564170</v>
      </c>
      <c r="Z53" s="552"/>
      <c r="AA53" s="552"/>
      <c r="AB53" s="552"/>
      <c r="AC53" s="552"/>
      <c r="AD53" s="552"/>
      <c r="AE53" s="552"/>
      <c r="AF53" s="552"/>
      <c r="AG53" s="552"/>
      <c r="AH53" s="552"/>
      <c r="AI53" s="552"/>
      <c r="AJ53" s="552"/>
      <c r="AK53" s="552"/>
      <c r="AL53" s="552"/>
      <c r="AM53" s="552"/>
      <c r="AN53" s="751">
        <f t="shared" si="15"/>
        <v>0</v>
      </c>
      <c r="AO53" s="552"/>
      <c r="AP53" s="750">
        <f t="shared" si="16"/>
        <v>108564170</v>
      </c>
      <c r="AQ53" s="552"/>
      <c r="AR53" s="552"/>
      <c r="AS53" s="552"/>
      <c r="AT53" s="552"/>
      <c r="AU53" s="552"/>
      <c r="AV53" s="552"/>
      <c r="AW53" s="552"/>
      <c r="AX53" s="552"/>
      <c r="AY53" s="552"/>
      <c r="AZ53" s="552"/>
      <c r="BA53" s="552"/>
      <c r="BB53" s="552"/>
      <c r="BC53" s="749" t="s">
        <v>1234</v>
      </c>
      <c r="BD53" s="552" t="s">
        <v>85</v>
      </c>
      <c r="BE53" s="575">
        <v>30</v>
      </c>
      <c r="BF53" s="552" t="s">
        <v>1236</v>
      </c>
      <c r="BG53" s="748">
        <f t="shared" si="17"/>
        <v>4</v>
      </c>
      <c r="BH53" s="552"/>
      <c r="BI53" s="750">
        <f t="shared" si="18"/>
        <v>0</v>
      </c>
      <c r="BJ53" s="552" t="s">
        <v>1241</v>
      </c>
      <c r="BK53" s="552"/>
      <c r="BL53" s="552"/>
      <c r="BM53" s="552"/>
      <c r="BN53" s="552"/>
      <c r="BO53" s="552"/>
      <c r="BP53" s="552"/>
      <c r="BQ53" s="552"/>
      <c r="BR53" s="552"/>
      <c r="BS53" s="552"/>
      <c r="BT53" s="552"/>
      <c r="BU53" s="552"/>
      <c r="BV53" s="552"/>
      <c r="BW53" s="552"/>
    </row>
    <row r="54" spans="1:75">
      <c r="A54" s="552">
        <v>50</v>
      </c>
      <c r="B54" s="552">
        <v>0</v>
      </c>
      <c r="C54" s="552" t="s">
        <v>1154</v>
      </c>
      <c r="D54" s="552"/>
      <c r="E54" s="552"/>
      <c r="F54" s="552" t="s">
        <v>163</v>
      </c>
      <c r="G54" s="552"/>
      <c r="H54" s="552"/>
      <c r="I54" s="552" t="s">
        <v>1181</v>
      </c>
      <c r="J54" s="552"/>
      <c r="K54" s="552"/>
      <c r="L54" s="552"/>
      <c r="M54" s="552">
        <v>0</v>
      </c>
      <c r="N54" s="572" t="s">
        <v>1188</v>
      </c>
      <c r="O54" s="572"/>
      <c r="P54" s="747" t="str">
        <f t="shared" si="10"/>
        <v>2019/12/18</v>
      </c>
      <c r="Q54" s="748">
        <f t="shared" si="11"/>
        <v>2019</v>
      </c>
      <c r="R54" s="748">
        <f t="shared" si="12"/>
        <v>12</v>
      </c>
      <c r="S54" s="748">
        <f t="shared" si="13"/>
        <v>18</v>
      </c>
      <c r="T54" s="552">
        <f t="shared" si="14"/>
        <v>2019</v>
      </c>
      <c r="U54" s="746">
        <v>13710</v>
      </c>
      <c r="V54" s="552"/>
      <c r="W54" s="552"/>
      <c r="X54" s="751">
        <v>0</v>
      </c>
      <c r="Y54" s="751">
        <f t="shared" si="0"/>
        <v>13710</v>
      </c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751">
        <f t="shared" si="15"/>
        <v>0</v>
      </c>
      <c r="AO54" s="552"/>
      <c r="AP54" s="750">
        <f t="shared" si="16"/>
        <v>13710</v>
      </c>
      <c r="AQ54" s="552"/>
      <c r="AR54" s="552"/>
      <c r="AS54" s="552"/>
      <c r="AT54" s="552"/>
      <c r="AU54" s="552"/>
      <c r="AV54" s="552"/>
      <c r="AW54" s="552"/>
      <c r="AX54" s="552"/>
      <c r="AY54" s="552"/>
      <c r="AZ54" s="552"/>
      <c r="BA54" s="552"/>
      <c r="BB54" s="552"/>
      <c r="BC54" s="749" t="s">
        <v>1235</v>
      </c>
      <c r="BD54" s="552" t="s">
        <v>85</v>
      </c>
      <c r="BE54" s="575">
        <v>30</v>
      </c>
      <c r="BF54" s="552" t="s">
        <v>1239</v>
      </c>
      <c r="BG54" s="748">
        <f t="shared" si="17"/>
        <v>4</v>
      </c>
      <c r="BH54" s="552"/>
      <c r="BI54" s="750">
        <f t="shared" si="18"/>
        <v>0</v>
      </c>
      <c r="BJ54" s="552" t="s">
        <v>1241</v>
      </c>
      <c r="BK54" s="552"/>
      <c r="BL54" s="552"/>
      <c r="BM54" s="552"/>
      <c r="BN54" s="552"/>
      <c r="BO54" s="552"/>
      <c r="BP54" s="552"/>
      <c r="BQ54" s="552"/>
      <c r="BR54" s="552"/>
      <c r="BS54" s="552"/>
      <c r="BT54" s="552"/>
      <c r="BU54" s="552"/>
      <c r="BV54" s="552"/>
      <c r="BW54" s="552"/>
    </row>
  </sheetData>
  <autoFilter ref="A4:BW54" xr:uid="{00000000-0009-0000-0000-000002000000}">
    <filterColumn colId="8">
      <filters>
        <filter val="しみず斎園(土地）"/>
      </filters>
    </filterColumn>
  </autoFilter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</mergeCells>
  <phoneticPr fontId="2"/>
  <pageMargins left="0.7" right="0.7" top="0.75" bottom="0.75" header="0.3" footer="0.3"/>
  <pageSetup paperSize="8" scale="39" fitToHeight="0" orientation="landscape" r:id="rId1"/>
  <colBreaks count="1" manualBreakCount="1">
    <brk id="62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theme="5"/>
  </sheetPr>
  <dimension ref="B1:F37"/>
  <sheetViews>
    <sheetView zoomScaleNormal="100" workbookViewId="0">
      <pane xSplit="5" ySplit="4" topLeftCell="F5" activePane="bottomRight" state="frozen"/>
      <selection activeCell="G9" sqref="G9:H9"/>
      <selection pane="topRight" activeCell="G9" sqref="G9:H9"/>
      <selection pane="bottomLeft" activeCell="G9" sqref="G9:H9"/>
      <selection pane="bottomRight" activeCell="G9" sqref="G9:H9"/>
    </sheetView>
  </sheetViews>
  <sheetFormatPr defaultColWidth="9" defaultRowHeight="13.2"/>
  <cols>
    <col min="1" max="1" width="0.44140625" style="197" customWidth="1"/>
    <col min="2" max="3" width="12.6640625" style="197" customWidth="1"/>
    <col min="4" max="4" width="8.33203125" style="197" customWidth="1"/>
    <col min="5" max="5" width="16.77734375" style="197" customWidth="1"/>
    <col min="6" max="6" width="11.109375" style="445" customWidth="1"/>
    <col min="7" max="7" width="0.77734375" style="197" customWidth="1"/>
    <col min="8" max="8" width="16.77734375" style="197" customWidth="1"/>
    <col min="9" max="16384" width="9" style="197"/>
  </cols>
  <sheetData>
    <row r="1" spans="2:6" ht="27.75" customHeight="1"/>
    <row r="2" spans="2:6" ht="15" customHeight="1">
      <c r="B2" s="965" t="s">
        <v>911</v>
      </c>
      <c r="C2" s="966"/>
      <c r="D2" s="966"/>
      <c r="E2" s="966"/>
      <c r="F2" s="966"/>
    </row>
    <row r="3" spans="2:6" ht="14.25" customHeight="1">
      <c r="B3" s="348" t="s">
        <v>912</v>
      </c>
      <c r="F3" s="446" t="s">
        <v>938</v>
      </c>
    </row>
    <row r="4" spans="2:6">
      <c r="B4" s="349" t="s">
        <v>913</v>
      </c>
      <c r="C4" s="349" t="s">
        <v>902</v>
      </c>
      <c r="D4" s="350" t="s">
        <v>914</v>
      </c>
      <c r="E4" s="350"/>
      <c r="F4" s="447" t="s">
        <v>654</v>
      </c>
    </row>
    <row r="5" spans="2:6">
      <c r="B5" s="967" t="s">
        <v>358</v>
      </c>
      <c r="C5" s="967" t="s">
        <v>729</v>
      </c>
      <c r="D5" s="351" t="s">
        <v>939</v>
      </c>
      <c r="E5" s="352"/>
      <c r="F5" s="448" t="e">
        <f>#REF!</f>
        <v>#REF!</v>
      </c>
    </row>
    <row r="6" spans="2:6">
      <c r="B6" s="968"/>
      <c r="C6" s="969"/>
      <c r="D6" s="970" t="s">
        <v>916</v>
      </c>
      <c r="E6" s="971"/>
      <c r="F6" s="448" t="e">
        <f>SUM(F5)</f>
        <v>#REF!</v>
      </c>
    </row>
    <row r="7" spans="2:6" ht="13.5" customHeight="1">
      <c r="B7" s="968"/>
      <c r="C7" s="972" t="s">
        <v>832</v>
      </c>
      <c r="D7" s="974" t="s">
        <v>917</v>
      </c>
      <c r="E7" s="352" t="s">
        <v>162</v>
      </c>
      <c r="F7" s="448">
        <v>0</v>
      </c>
    </row>
    <row r="8" spans="2:6">
      <c r="B8" s="968"/>
      <c r="C8" s="973"/>
      <c r="D8" s="975"/>
      <c r="E8" s="352" t="s">
        <v>918</v>
      </c>
      <c r="F8" s="448">
        <v>0</v>
      </c>
    </row>
    <row r="9" spans="2:6">
      <c r="B9" s="968"/>
      <c r="C9" s="968"/>
      <c r="D9" s="975"/>
      <c r="E9" s="352"/>
      <c r="F9" s="448"/>
    </row>
    <row r="10" spans="2:6">
      <c r="B10" s="968"/>
      <c r="C10" s="968"/>
      <c r="D10" s="976"/>
      <c r="E10" s="353" t="s">
        <v>155</v>
      </c>
      <c r="F10" s="448">
        <f>SUM(F7:F9)</f>
        <v>0</v>
      </c>
    </row>
    <row r="11" spans="2:6" ht="13.5" customHeight="1">
      <c r="B11" s="968"/>
      <c r="C11" s="968"/>
      <c r="D11" s="974" t="s">
        <v>919</v>
      </c>
      <c r="E11" s="352" t="s">
        <v>162</v>
      </c>
      <c r="F11" s="448" t="e">
        <f>#REF!-F7</f>
        <v>#REF!</v>
      </c>
    </row>
    <row r="12" spans="2:6">
      <c r="B12" s="968"/>
      <c r="C12" s="968"/>
      <c r="D12" s="975"/>
      <c r="E12" s="352" t="s">
        <v>918</v>
      </c>
      <c r="F12" s="448" t="e">
        <f>#REF!-F8</f>
        <v>#REF!</v>
      </c>
    </row>
    <row r="13" spans="2:6">
      <c r="B13" s="968"/>
      <c r="C13" s="968"/>
      <c r="D13" s="975"/>
      <c r="E13" s="352" t="s">
        <v>915</v>
      </c>
      <c r="F13" s="448"/>
    </row>
    <row r="14" spans="2:6">
      <c r="B14" s="968"/>
      <c r="C14" s="968"/>
      <c r="D14" s="976"/>
      <c r="E14" s="353" t="s">
        <v>155</v>
      </c>
      <c r="F14" s="448" t="e">
        <f>SUM(F11:F13)</f>
        <v>#REF!</v>
      </c>
    </row>
    <row r="15" spans="2:6">
      <c r="B15" s="968"/>
      <c r="C15" s="969"/>
      <c r="D15" s="970" t="s">
        <v>916</v>
      </c>
      <c r="E15" s="971"/>
      <c r="F15" s="448" t="e">
        <f>F10+F14</f>
        <v>#REF!</v>
      </c>
    </row>
    <row r="16" spans="2:6">
      <c r="B16" s="969"/>
      <c r="C16" s="970" t="s">
        <v>828</v>
      </c>
      <c r="D16" s="977"/>
      <c r="E16" s="971"/>
      <c r="F16" s="448" t="e">
        <f>F6+F15</f>
        <v>#REF!</v>
      </c>
    </row>
    <row r="18" spans="6:6" ht="15" customHeight="1">
      <c r="F18" s="197"/>
    </row>
    <row r="19" spans="6:6" ht="14.25" customHeight="1">
      <c r="F19" s="197"/>
    </row>
    <row r="20" spans="6:6">
      <c r="F20" s="197"/>
    </row>
    <row r="21" spans="6:6">
      <c r="F21" s="197"/>
    </row>
    <row r="22" spans="6:6">
      <c r="F22" s="197"/>
    </row>
    <row r="23" spans="6:6">
      <c r="F23" s="197"/>
    </row>
    <row r="24" spans="6:6">
      <c r="F24" s="197"/>
    </row>
    <row r="25" spans="6:6">
      <c r="F25" s="197"/>
    </row>
    <row r="26" spans="6:6" ht="13.5" customHeight="1">
      <c r="F26" s="197"/>
    </row>
    <row r="27" spans="6:6">
      <c r="F27" s="197"/>
    </row>
    <row r="28" spans="6:6">
      <c r="F28" s="197"/>
    </row>
    <row r="29" spans="6:6">
      <c r="F29" s="197"/>
    </row>
    <row r="30" spans="6:6" ht="13.5" customHeight="1">
      <c r="F30" s="197"/>
    </row>
    <row r="31" spans="6:6">
      <c r="F31" s="197"/>
    </row>
    <row r="32" spans="6:6">
      <c r="F32" s="197"/>
    </row>
    <row r="33" spans="6:6">
      <c r="F33" s="197"/>
    </row>
    <row r="34" spans="6:6">
      <c r="F34" s="197"/>
    </row>
    <row r="35" spans="6:6">
      <c r="F35" s="197"/>
    </row>
    <row r="36" spans="6:6">
      <c r="F36" s="197"/>
    </row>
    <row r="37" spans="6:6">
      <c r="F37" s="197"/>
    </row>
  </sheetData>
  <mergeCells count="9">
    <mergeCell ref="B2:F2"/>
    <mergeCell ref="B5:B16"/>
    <mergeCell ref="C5:C6"/>
    <mergeCell ref="D6:E6"/>
    <mergeCell ref="C7:C15"/>
    <mergeCell ref="D7:D10"/>
    <mergeCell ref="D11:D14"/>
    <mergeCell ref="D15:E15"/>
    <mergeCell ref="C16:E1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75" firstPageNumber="13" orientation="landscape" useFirstPageNumber="1" r:id="rId1"/>
  <headerFoot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theme="5"/>
  </sheetPr>
  <dimension ref="A1:L15"/>
  <sheetViews>
    <sheetView zoomScale="75" zoomScaleNormal="75" workbookViewId="0">
      <pane xSplit="3" ySplit="4" topLeftCell="D5" activePane="bottomRight" state="frozen"/>
      <selection activeCell="G9" sqref="G9:H9"/>
      <selection pane="topRight" activeCell="G9" sqref="G9:H9"/>
      <selection pane="bottomLeft" activeCell="G9" sqref="G9:H9"/>
      <selection pane="bottomRight" activeCell="G9" sqref="G9:H9"/>
    </sheetView>
  </sheetViews>
  <sheetFormatPr defaultColWidth="9" defaultRowHeight="13.2"/>
  <cols>
    <col min="1" max="1" width="8.109375" style="221" customWidth="1"/>
    <col min="2" max="2" width="5" style="221" customWidth="1"/>
    <col min="3" max="3" width="23.6640625" style="221" customWidth="1"/>
    <col min="4" max="8" width="15.6640625" style="221" customWidth="1"/>
    <col min="9" max="9" width="1.21875" style="221" customWidth="1"/>
    <col min="10" max="10" width="12.6640625" style="221" customWidth="1"/>
    <col min="11" max="16384" width="9" style="197"/>
  </cols>
  <sheetData>
    <row r="1" spans="1:12" s="221" customFormat="1" ht="41.25" customHeight="1"/>
    <row r="2" spans="1:12" s="221" customFormat="1" ht="18" customHeight="1">
      <c r="C2" s="980" t="s">
        <v>920</v>
      </c>
      <c r="D2" s="981"/>
      <c r="E2" s="981"/>
      <c r="F2" s="982" t="s">
        <v>938</v>
      </c>
      <c r="G2" s="982"/>
      <c r="H2" s="982"/>
    </row>
    <row r="3" spans="1:12" s="221" customFormat="1" ht="24.9" customHeight="1">
      <c r="C3" s="983" t="s">
        <v>838</v>
      </c>
      <c r="D3" s="983" t="s">
        <v>158</v>
      </c>
      <c r="E3" s="984" t="s">
        <v>921</v>
      </c>
      <c r="F3" s="983"/>
      <c r="G3" s="983"/>
      <c r="H3" s="983"/>
    </row>
    <row r="4" spans="1:12" s="354" customFormat="1" ht="27.9" customHeight="1">
      <c r="C4" s="983"/>
      <c r="D4" s="983"/>
      <c r="E4" s="355" t="s">
        <v>922</v>
      </c>
      <c r="F4" s="356" t="s">
        <v>357</v>
      </c>
      <c r="G4" s="356" t="s">
        <v>923</v>
      </c>
      <c r="H4" s="356" t="s">
        <v>924</v>
      </c>
    </row>
    <row r="5" spans="1:12" s="221" customFormat="1" ht="30" customHeight="1">
      <c r="C5" s="357" t="s">
        <v>925</v>
      </c>
      <c r="D5" s="358" t="e">
        <f>-#REF!</f>
        <v>#REF!</v>
      </c>
      <c r="E5" s="359"/>
      <c r="F5" s="360"/>
      <c r="G5" s="359"/>
      <c r="H5" s="360"/>
      <c r="J5" s="361"/>
      <c r="L5" s="362"/>
    </row>
    <row r="6" spans="1:12" s="221" customFormat="1" ht="30" customHeight="1">
      <c r="C6" s="357" t="s">
        <v>926</v>
      </c>
      <c r="D6" s="358" t="e">
        <f>#REF!</f>
        <v>#REF!</v>
      </c>
      <c r="E6" s="363"/>
      <c r="F6" s="364"/>
      <c r="G6" s="360"/>
      <c r="H6" s="364"/>
      <c r="J6" s="361"/>
    </row>
    <row r="7" spans="1:12" s="221" customFormat="1" ht="30" customHeight="1">
      <c r="C7" s="357" t="s">
        <v>927</v>
      </c>
      <c r="D7" s="358" t="e">
        <f>#REF!</f>
        <v>#REF!</v>
      </c>
      <c r="E7" s="363"/>
      <c r="F7" s="364"/>
      <c r="G7" s="360"/>
      <c r="H7" s="364"/>
      <c r="J7" s="361"/>
    </row>
    <row r="8" spans="1:12" s="221" customFormat="1" ht="30" customHeight="1">
      <c r="C8" s="357" t="s">
        <v>903</v>
      </c>
      <c r="D8" s="358">
        <f>SUM(E8:H8)</f>
        <v>0</v>
      </c>
      <c r="E8" s="363"/>
      <c r="F8" s="364"/>
      <c r="G8" s="364"/>
      <c r="H8" s="364"/>
      <c r="J8" s="361"/>
    </row>
    <row r="9" spans="1:12" s="221" customFormat="1" ht="30" customHeight="1">
      <c r="C9" s="365" t="s">
        <v>378</v>
      </c>
      <c r="D9" s="366" t="e">
        <f>SUM(D5:D8)</f>
        <v>#REF!</v>
      </c>
      <c r="E9" s="366">
        <f>SUM(E5:E8)</f>
        <v>0</v>
      </c>
      <c r="F9" s="366">
        <f>SUM(F5:F8)</f>
        <v>0</v>
      </c>
      <c r="G9" s="366">
        <f>SUM(G5:G8)</f>
        <v>0</v>
      </c>
      <c r="H9" s="366">
        <f>SUM(H5:H8)</f>
        <v>0</v>
      </c>
      <c r="J9" s="361"/>
    </row>
    <row r="10" spans="1:12" s="367" customFormat="1" ht="3.75" customHeight="1">
      <c r="J10" s="361"/>
    </row>
    <row r="11" spans="1:12" s="367" customFormat="1" ht="21.75" customHeight="1"/>
    <row r="12" spans="1:12">
      <c r="A12" s="367"/>
      <c r="B12" s="367"/>
      <c r="C12" s="978"/>
      <c r="D12" s="979"/>
      <c r="E12" s="979"/>
      <c r="F12" s="979"/>
      <c r="G12" s="979"/>
      <c r="H12" s="979"/>
      <c r="I12" s="367"/>
      <c r="J12" s="367"/>
    </row>
    <row r="13" spans="1:12">
      <c r="A13" s="367"/>
      <c r="B13" s="367"/>
      <c r="C13" s="368"/>
      <c r="D13" s="368"/>
      <c r="E13" s="368"/>
      <c r="F13" s="368"/>
      <c r="G13" s="368"/>
      <c r="H13" s="368"/>
      <c r="I13" s="367"/>
      <c r="J13" s="367"/>
    </row>
    <row r="14" spans="1:12">
      <c r="C14" s="369"/>
      <c r="D14" s="368"/>
      <c r="E14" s="369"/>
      <c r="F14" s="369"/>
      <c r="G14" s="369"/>
      <c r="H14" s="369"/>
    </row>
    <row r="15" spans="1:12">
      <c r="A15" s="354"/>
      <c r="B15" s="354"/>
      <c r="C15" s="354"/>
      <c r="D15" s="354"/>
      <c r="E15" s="354"/>
      <c r="F15" s="354"/>
      <c r="G15" s="354"/>
      <c r="H15" s="354"/>
      <c r="I15" s="354"/>
      <c r="J15" s="354"/>
    </row>
  </sheetData>
  <mergeCells count="6">
    <mergeCell ref="C12:H12"/>
    <mergeCell ref="C2:E2"/>
    <mergeCell ref="F2:H2"/>
    <mergeCell ref="C3:C4"/>
    <mergeCell ref="D3:D4"/>
    <mergeCell ref="E3:H3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9" scale="135" firstPageNumber="14" orientation="landscape" useFirstPageNumber="1" r:id="rId1"/>
  <headerFooter>
    <oddFooter>&amp;C&amp;P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7" tint="0.59999389629810485"/>
  </sheetPr>
  <dimension ref="A1:A4"/>
  <sheetViews>
    <sheetView workbookViewId="0">
      <selection activeCell="A5" sqref="A5"/>
    </sheetView>
  </sheetViews>
  <sheetFormatPr defaultRowHeight="13.2"/>
  <sheetData>
    <row r="1" spans="1:1">
      <c r="A1" t="s">
        <v>1128</v>
      </c>
    </row>
    <row r="2" spans="1:1">
      <c r="A2" t="s">
        <v>1129</v>
      </c>
    </row>
    <row r="3" spans="1:1">
      <c r="A3" t="s">
        <v>1130</v>
      </c>
    </row>
    <row r="4" spans="1:1">
      <c r="A4" t="s">
        <v>1131</v>
      </c>
    </row>
  </sheetData>
  <phoneticPr fontId="2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7" tint="0.59999389629810485"/>
  </sheetPr>
  <dimension ref="A2:D23"/>
  <sheetViews>
    <sheetView workbookViewId="0">
      <selection activeCell="A5" sqref="A5"/>
    </sheetView>
  </sheetViews>
  <sheetFormatPr defaultRowHeight="13.2"/>
  <cols>
    <col min="3" max="3" width="10.44140625" bestFit="1" customWidth="1"/>
  </cols>
  <sheetData>
    <row r="2" spans="1:4">
      <c r="A2" s="9"/>
      <c r="B2" s="9" t="s">
        <v>1125</v>
      </c>
      <c r="C2" s="9" t="s">
        <v>1126</v>
      </c>
      <c r="D2" s="9" t="s">
        <v>1127</v>
      </c>
    </row>
    <row r="3" spans="1:4">
      <c r="A3" s="9">
        <v>1</v>
      </c>
      <c r="B3" s="9" t="s">
        <v>1367</v>
      </c>
      <c r="C3" s="9">
        <f>14454000+39269000+119571000</f>
        <v>173294000</v>
      </c>
      <c r="D3" s="738">
        <v>0.4355</v>
      </c>
    </row>
    <row r="4" spans="1:4">
      <c r="A4" s="9">
        <v>2</v>
      </c>
      <c r="B4" s="9" t="s">
        <v>1368</v>
      </c>
      <c r="C4" s="9">
        <f>16614000+31097000+149118000</f>
        <v>196829000</v>
      </c>
      <c r="D4" s="738">
        <v>0.50139999999999996</v>
      </c>
    </row>
    <row r="5" spans="1:4">
      <c r="A5" s="9">
        <v>3</v>
      </c>
      <c r="B5" s="9" t="s">
        <v>1369</v>
      </c>
      <c r="C5" s="9">
        <f>2052000+21529000</f>
        <v>23581000</v>
      </c>
      <c r="D5" s="738">
        <v>6.3100000000000003E-2</v>
      </c>
    </row>
    <row r="6" spans="1:4">
      <c r="A6" s="9">
        <v>4</v>
      </c>
      <c r="B6" s="9"/>
      <c r="C6" s="9"/>
      <c r="D6" s="738">
        <f t="shared" ref="D6:D22" si="0">C6/$C$23</f>
        <v>0</v>
      </c>
    </row>
    <row r="7" spans="1:4">
      <c r="A7" s="9">
        <v>5</v>
      </c>
      <c r="B7" s="9"/>
      <c r="C7" s="9"/>
      <c r="D7" s="738">
        <f t="shared" si="0"/>
        <v>0</v>
      </c>
    </row>
    <row r="8" spans="1:4">
      <c r="A8" s="9">
        <v>6</v>
      </c>
      <c r="B8" s="9"/>
      <c r="C8" s="9"/>
      <c r="D8" s="738">
        <f t="shared" si="0"/>
        <v>0</v>
      </c>
    </row>
    <row r="9" spans="1:4">
      <c r="A9" s="9">
        <v>7</v>
      </c>
      <c r="B9" s="9"/>
      <c r="C9" s="9"/>
      <c r="D9" s="738">
        <f t="shared" si="0"/>
        <v>0</v>
      </c>
    </row>
    <row r="10" spans="1:4">
      <c r="A10" s="9">
        <v>8</v>
      </c>
      <c r="B10" s="9"/>
      <c r="C10" s="9"/>
      <c r="D10" s="738">
        <f t="shared" si="0"/>
        <v>0</v>
      </c>
    </row>
    <row r="11" spans="1:4">
      <c r="A11" s="9">
        <v>9</v>
      </c>
      <c r="B11" s="9"/>
      <c r="C11" s="9"/>
      <c r="D11" s="738">
        <f t="shared" si="0"/>
        <v>0</v>
      </c>
    </row>
    <row r="12" spans="1:4">
      <c r="A12" s="9">
        <v>10</v>
      </c>
      <c r="B12" s="9"/>
      <c r="C12" s="9"/>
      <c r="D12" s="738">
        <f t="shared" si="0"/>
        <v>0</v>
      </c>
    </row>
    <row r="13" spans="1:4">
      <c r="A13" s="9">
        <v>11</v>
      </c>
      <c r="B13" s="9"/>
      <c r="C13" s="9"/>
      <c r="D13" s="738">
        <f t="shared" si="0"/>
        <v>0</v>
      </c>
    </row>
    <row r="14" spans="1:4">
      <c r="A14" s="9">
        <v>12</v>
      </c>
      <c r="B14" s="9"/>
      <c r="C14" s="9"/>
      <c r="D14" s="738">
        <f t="shared" si="0"/>
        <v>0</v>
      </c>
    </row>
    <row r="15" spans="1:4">
      <c r="A15" s="9">
        <v>13</v>
      </c>
      <c r="B15" s="9"/>
      <c r="C15" s="9"/>
      <c r="D15" s="738">
        <f t="shared" si="0"/>
        <v>0</v>
      </c>
    </row>
    <row r="16" spans="1:4">
      <c r="A16" s="9">
        <v>14</v>
      </c>
      <c r="B16" s="9"/>
      <c r="C16" s="9"/>
      <c r="D16" s="738">
        <f t="shared" si="0"/>
        <v>0</v>
      </c>
    </row>
    <row r="17" spans="1:4">
      <c r="A17" s="9">
        <v>15</v>
      </c>
      <c r="B17" s="9"/>
      <c r="C17" s="9"/>
      <c r="D17" s="738">
        <f t="shared" si="0"/>
        <v>0</v>
      </c>
    </row>
    <row r="18" spans="1:4">
      <c r="A18" s="9">
        <v>16</v>
      </c>
      <c r="B18" s="9"/>
      <c r="C18" s="9"/>
      <c r="D18" s="738">
        <f t="shared" si="0"/>
        <v>0</v>
      </c>
    </row>
    <row r="19" spans="1:4">
      <c r="A19" s="9">
        <v>17</v>
      </c>
      <c r="B19" s="9"/>
      <c r="C19" s="9"/>
      <c r="D19" s="738">
        <f t="shared" si="0"/>
        <v>0</v>
      </c>
    </row>
    <row r="20" spans="1:4">
      <c r="A20" s="9">
        <v>18</v>
      </c>
      <c r="B20" s="9"/>
      <c r="C20" s="9"/>
      <c r="D20" s="738">
        <f t="shared" si="0"/>
        <v>0</v>
      </c>
    </row>
    <row r="21" spans="1:4">
      <c r="A21" s="9">
        <v>19</v>
      </c>
      <c r="B21" s="9"/>
      <c r="C21" s="9"/>
      <c r="D21" s="738">
        <f t="shared" si="0"/>
        <v>0</v>
      </c>
    </row>
    <row r="22" spans="1:4">
      <c r="A22" s="9">
        <v>20</v>
      </c>
      <c r="B22" s="9"/>
      <c r="C22" s="9"/>
      <c r="D22" s="738">
        <f t="shared" si="0"/>
        <v>0</v>
      </c>
    </row>
    <row r="23" spans="1:4">
      <c r="A23" s="9" t="s">
        <v>155</v>
      </c>
      <c r="B23" s="9"/>
      <c r="C23" s="9">
        <f>SUM(C3:C22)</f>
        <v>393704000</v>
      </c>
      <c r="D23" s="9">
        <f>SUM(D3:D22)</f>
        <v>1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theme="7" tint="0.59999389629810485"/>
  </sheetPr>
  <dimension ref="A1:AE264"/>
  <sheetViews>
    <sheetView showGridLines="0" zoomScale="70" zoomScaleNormal="70" workbookViewId="0">
      <pane xSplit="13" ySplit="5" topLeftCell="N42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" defaultRowHeight="18" customHeight="1"/>
  <cols>
    <col min="1" max="1" width="0.6640625" style="373" customWidth="1"/>
    <col min="2" max="12" width="2.109375" style="373" customWidth="1"/>
    <col min="13" max="13" width="17.21875" style="373" customWidth="1"/>
    <col min="14" max="14" width="6.6640625" style="373" customWidth="1"/>
    <col min="15" max="15" width="9" style="373" customWidth="1"/>
    <col min="16" max="17" width="2.109375" style="373" customWidth="1"/>
    <col min="18" max="25" width="3.88671875" style="373" customWidth="1"/>
    <col min="26" max="26" width="4.109375" style="373" customWidth="1"/>
    <col min="27" max="28" width="6.6640625" style="373" customWidth="1"/>
    <col min="29" max="29" width="0.6640625" style="373" customWidth="1"/>
    <col min="30" max="30" width="9" style="373"/>
    <col min="31" max="31" width="14" style="373" bestFit="1" customWidth="1"/>
    <col min="32" max="16384" width="9" style="373"/>
  </cols>
  <sheetData>
    <row r="1" spans="1:31" ht="18" customHeight="1">
      <c r="B1" s="985" t="s">
        <v>757</v>
      </c>
      <c r="C1" s="985"/>
      <c r="D1" s="985"/>
      <c r="E1" s="985"/>
      <c r="F1" s="985"/>
      <c r="G1" s="985"/>
      <c r="H1" s="985"/>
      <c r="I1" s="985"/>
      <c r="J1" s="985"/>
      <c r="K1" s="985"/>
      <c r="L1" s="985"/>
      <c r="M1" s="985"/>
      <c r="N1" s="985"/>
      <c r="O1" s="985"/>
      <c r="P1" s="985"/>
      <c r="Q1" s="985"/>
      <c r="R1" s="985"/>
      <c r="S1" s="985"/>
      <c r="T1" s="985"/>
      <c r="U1" s="985"/>
      <c r="V1" s="985"/>
      <c r="W1" s="985"/>
      <c r="X1" s="985"/>
      <c r="Y1" s="985"/>
      <c r="Z1" s="985"/>
      <c r="AA1" s="985"/>
      <c r="AB1" s="985"/>
    </row>
    <row r="2" spans="1:31" ht="23.25" customHeight="1">
      <c r="A2" s="472"/>
      <c r="B2" s="986" t="s">
        <v>758</v>
      </c>
      <c r="C2" s="986"/>
      <c r="D2" s="986"/>
      <c r="E2" s="986"/>
      <c r="F2" s="986"/>
      <c r="G2" s="986"/>
      <c r="H2" s="986"/>
      <c r="I2" s="986"/>
      <c r="J2" s="986"/>
      <c r="K2" s="986"/>
      <c r="L2" s="986"/>
      <c r="M2" s="986"/>
      <c r="N2" s="986"/>
      <c r="O2" s="986"/>
      <c r="P2" s="986"/>
      <c r="Q2" s="986"/>
      <c r="R2" s="986"/>
      <c r="S2" s="986"/>
      <c r="T2" s="986"/>
      <c r="U2" s="986"/>
      <c r="V2" s="986"/>
      <c r="W2" s="986"/>
      <c r="X2" s="986"/>
      <c r="Y2" s="986"/>
      <c r="Z2" s="986"/>
      <c r="AA2" s="986"/>
      <c r="AB2" s="986"/>
      <c r="AD2" s="373" t="s">
        <v>1125</v>
      </c>
    </row>
    <row r="3" spans="1:31" ht="21" customHeight="1">
      <c r="B3" s="987" t="s">
        <v>1119</v>
      </c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7"/>
      <c r="R3" s="987"/>
      <c r="S3" s="987"/>
      <c r="T3" s="987"/>
      <c r="U3" s="987"/>
      <c r="V3" s="987"/>
      <c r="W3" s="987"/>
      <c r="X3" s="987"/>
      <c r="Y3" s="987"/>
      <c r="Z3" s="987"/>
      <c r="AA3" s="987"/>
      <c r="AB3" s="987"/>
      <c r="AD3" s="373" t="s">
        <v>1127</v>
      </c>
      <c r="AE3" s="739">
        <f>SUMIF(按分率!$B$3:$B$22,'貸借対照表 (按分)'!$AE$2,按分率!$D$3:$D$22)</f>
        <v>0</v>
      </c>
    </row>
    <row r="4" spans="1:31" s="473" customFormat="1" ht="16.5" customHeight="1" thickBot="1">
      <c r="B4" s="376"/>
      <c r="AB4" s="474" t="s">
        <v>652</v>
      </c>
    </row>
    <row r="5" spans="1:31" s="398" customFormat="1" ht="14.25" customHeight="1" thickBot="1">
      <c r="B5" s="988" t="s">
        <v>653</v>
      </c>
      <c r="C5" s="989"/>
      <c r="D5" s="989"/>
      <c r="E5" s="989"/>
      <c r="F5" s="989"/>
      <c r="G5" s="989"/>
      <c r="H5" s="989"/>
      <c r="I5" s="990"/>
      <c r="J5" s="990"/>
      <c r="K5" s="990"/>
      <c r="L5" s="990"/>
      <c r="M5" s="990"/>
      <c r="N5" s="991" t="s">
        <v>654</v>
      </c>
      <c r="O5" s="992"/>
      <c r="P5" s="989" t="s">
        <v>653</v>
      </c>
      <c r="Q5" s="989"/>
      <c r="R5" s="989"/>
      <c r="S5" s="989"/>
      <c r="T5" s="989"/>
      <c r="U5" s="989"/>
      <c r="V5" s="989"/>
      <c r="W5" s="989"/>
      <c r="X5" s="989"/>
      <c r="Y5" s="989"/>
      <c r="Z5" s="989"/>
      <c r="AA5" s="991" t="s">
        <v>654</v>
      </c>
      <c r="AB5" s="992"/>
    </row>
    <row r="6" spans="1:31" ht="14.7" customHeight="1">
      <c r="B6" s="486" t="s">
        <v>760</v>
      </c>
      <c r="C6" s="376"/>
      <c r="D6" s="719"/>
      <c r="E6" s="720"/>
      <c r="F6" s="720"/>
      <c r="G6" s="720"/>
      <c r="H6" s="720"/>
      <c r="I6" s="376"/>
      <c r="J6" s="376"/>
      <c r="K6" s="376"/>
      <c r="L6" s="376"/>
      <c r="M6" s="376"/>
      <c r="N6" s="993"/>
      <c r="O6" s="994"/>
      <c r="P6" s="477" t="s">
        <v>761</v>
      </c>
      <c r="Q6" s="477"/>
      <c r="R6" s="477"/>
      <c r="S6" s="477"/>
      <c r="T6" s="477"/>
      <c r="U6" s="477"/>
      <c r="V6" s="376"/>
      <c r="W6" s="376"/>
      <c r="X6" s="376"/>
      <c r="Y6" s="376"/>
      <c r="Z6" s="376"/>
      <c r="AA6" s="993"/>
      <c r="AB6" s="994"/>
    </row>
    <row r="7" spans="1:31" ht="14.7" customHeight="1">
      <c r="B7" s="721"/>
      <c r="C7" s="719" t="s">
        <v>762</v>
      </c>
      <c r="D7" s="719"/>
      <c r="E7" s="719"/>
      <c r="F7" s="719"/>
      <c r="G7" s="719"/>
      <c r="H7" s="719"/>
      <c r="I7" s="376"/>
      <c r="J7" s="376"/>
      <c r="K7" s="376"/>
      <c r="L7" s="376"/>
      <c r="M7" s="376"/>
      <c r="N7" s="993" t="e">
        <f>SUM(N8,N36,N39)</f>
        <v>#REF!</v>
      </c>
      <c r="O7" s="994"/>
      <c r="P7" s="477"/>
      <c r="Q7" s="719" t="s">
        <v>763</v>
      </c>
      <c r="R7" s="719"/>
      <c r="S7" s="719"/>
      <c r="T7" s="719"/>
      <c r="U7" s="719"/>
      <c r="V7" s="376"/>
      <c r="W7" s="376"/>
      <c r="X7" s="376"/>
      <c r="Y7" s="376"/>
      <c r="Z7" s="376"/>
      <c r="AA7" s="993" t="e">
        <f>SUM(AA8:AB12)</f>
        <v>#REF!</v>
      </c>
      <c r="AB7" s="994"/>
    </row>
    <row r="8" spans="1:31" ht="14.7" customHeight="1">
      <c r="B8" s="721"/>
      <c r="C8" s="719"/>
      <c r="D8" s="719" t="s">
        <v>764</v>
      </c>
      <c r="E8" s="719"/>
      <c r="F8" s="719"/>
      <c r="G8" s="719"/>
      <c r="H8" s="719"/>
      <c r="I8" s="376"/>
      <c r="J8" s="376"/>
      <c r="K8" s="376"/>
      <c r="L8" s="376"/>
      <c r="M8" s="376"/>
      <c r="N8" s="993" t="e">
        <f>SUM(N9,N25,N34,N35)</f>
        <v>#REF!</v>
      </c>
      <c r="O8" s="994"/>
      <c r="P8" s="477"/>
      <c r="Q8" s="719"/>
      <c r="R8" s="719" t="s">
        <v>160</v>
      </c>
      <c r="S8" s="719"/>
      <c r="T8" s="719"/>
      <c r="U8" s="719"/>
      <c r="V8" s="376"/>
      <c r="W8" s="376"/>
      <c r="X8" s="376"/>
      <c r="Y8" s="376"/>
      <c r="Z8" s="376"/>
      <c r="AA8" s="993" t="e">
        <f>#REF!*$AE$3</f>
        <v>#REF!</v>
      </c>
      <c r="AB8" s="994"/>
    </row>
    <row r="9" spans="1:31" ht="14.7" customHeight="1">
      <c r="B9" s="721"/>
      <c r="C9" s="719"/>
      <c r="D9" s="719"/>
      <c r="E9" s="719" t="s">
        <v>765</v>
      </c>
      <c r="F9" s="719"/>
      <c r="G9" s="719"/>
      <c r="H9" s="719"/>
      <c r="I9" s="376"/>
      <c r="J9" s="376"/>
      <c r="K9" s="376"/>
      <c r="L9" s="376"/>
      <c r="M9" s="376"/>
      <c r="N9" s="993" t="e">
        <f>SUM(N10:O24)</f>
        <v>#REF!</v>
      </c>
      <c r="O9" s="994"/>
      <c r="P9" s="477"/>
      <c r="Q9" s="719"/>
      <c r="R9" s="480" t="s">
        <v>766</v>
      </c>
      <c r="S9" s="719"/>
      <c r="T9" s="719"/>
      <c r="U9" s="719"/>
      <c r="V9" s="376"/>
      <c r="W9" s="376"/>
      <c r="X9" s="376"/>
      <c r="Y9" s="376"/>
      <c r="Z9" s="376"/>
      <c r="AA9" s="993" t="e">
        <f>#REF!*$AE$3</f>
        <v>#REF!</v>
      </c>
      <c r="AB9" s="994"/>
    </row>
    <row r="10" spans="1:31" ht="14.7" customHeight="1">
      <c r="B10" s="721"/>
      <c r="C10" s="719"/>
      <c r="D10" s="719"/>
      <c r="E10" s="719"/>
      <c r="F10" s="719" t="s">
        <v>163</v>
      </c>
      <c r="G10" s="719"/>
      <c r="H10" s="719"/>
      <c r="I10" s="376"/>
      <c r="J10" s="376"/>
      <c r="K10" s="376"/>
      <c r="L10" s="376"/>
      <c r="M10" s="376"/>
      <c r="N10" s="993" t="e">
        <f>#REF!*$AE$3</f>
        <v>#REF!</v>
      </c>
      <c r="O10" s="994"/>
      <c r="P10" s="477"/>
      <c r="Q10" s="719"/>
      <c r="R10" s="719" t="s">
        <v>767</v>
      </c>
      <c r="S10" s="719"/>
      <c r="T10" s="719"/>
      <c r="U10" s="719"/>
      <c r="V10" s="376"/>
      <c r="W10" s="376"/>
      <c r="X10" s="376"/>
      <c r="Y10" s="376"/>
      <c r="Z10" s="376"/>
      <c r="AA10" s="993" t="e">
        <f>#REF!*$AE$3</f>
        <v>#REF!</v>
      </c>
      <c r="AB10" s="994"/>
    </row>
    <row r="11" spans="1:31" ht="14.7" customHeight="1">
      <c r="B11" s="721"/>
      <c r="C11" s="719"/>
      <c r="D11" s="719"/>
      <c r="E11" s="719"/>
      <c r="F11" s="719" t="s">
        <v>768</v>
      </c>
      <c r="G11" s="719"/>
      <c r="H11" s="719"/>
      <c r="I11" s="376"/>
      <c r="J11" s="376"/>
      <c r="K11" s="376"/>
      <c r="L11" s="376"/>
      <c r="M11" s="376"/>
      <c r="N11" s="993" t="e">
        <f>#REF!*$AE$3</f>
        <v>#REF!</v>
      </c>
      <c r="O11" s="994"/>
      <c r="P11" s="477"/>
      <c r="Q11" s="719"/>
      <c r="R11" s="719" t="s">
        <v>769</v>
      </c>
      <c r="S11" s="719"/>
      <c r="T11" s="719"/>
      <c r="U11" s="719"/>
      <c r="V11" s="376"/>
      <c r="W11" s="376"/>
      <c r="X11" s="376"/>
      <c r="Y11" s="376"/>
      <c r="Z11" s="376"/>
      <c r="AA11" s="993" t="e">
        <f>#REF!*$AE$3</f>
        <v>#REF!</v>
      </c>
      <c r="AB11" s="994"/>
    </row>
    <row r="12" spans="1:31" ht="14.7" customHeight="1">
      <c r="B12" s="721"/>
      <c r="C12" s="719"/>
      <c r="D12" s="719"/>
      <c r="E12" s="719"/>
      <c r="F12" s="719" t="s">
        <v>770</v>
      </c>
      <c r="G12" s="719"/>
      <c r="H12" s="719"/>
      <c r="I12" s="376"/>
      <c r="J12" s="376"/>
      <c r="K12" s="376"/>
      <c r="L12" s="376"/>
      <c r="M12" s="376"/>
      <c r="N12" s="993" t="e">
        <f>#REF!*$AE$3</f>
        <v>#REF!</v>
      </c>
      <c r="O12" s="994"/>
      <c r="P12" s="477"/>
      <c r="Q12" s="477"/>
      <c r="R12" s="719" t="s">
        <v>710</v>
      </c>
      <c r="S12" s="719"/>
      <c r="T12" s="719"/>
      <c r="U12" s="719"/>
      <c r="V12" s="376"/>
      <c r="W12" s="376"/>
      <c r="X12" s="376"/>
      <c r="Y12" s="376"/>
      <c r="Z12" s="376"/>
      <c r="AA12" s="993" t="e">
        <f>#REF!*$AE$3</f>
        <v>#REF!</v>
      </c>
      <c r="AB12" s="994"/>
    </row>
    <row r="13" spans="1:31" ht="14.7" customHeight="1">
      <c r="B13" s="721"/>
      <c r="C13" s="719"/>
      <c r="D13" s="719"/>
      <c r="E13" s="719"/>
      <c r="F13" s="719" t="s">
        <v>771</v>
      </c>
      <c r="G13" s="719"/>
      <c r="H13" s="719"/>
      <c r="I13" s="376"/>
      <c r="J13" s="376"/>
      <c r="K13" s="376"/>
      <c r="L13" s="376"/>
      <c r="M13" s="376"/>
      <c r="N13" s="993" t="e">
        <f>#REF!*$AE$3</f>
        <v>#REF!</v>
      </c>
      <c r="O13" s="994"/>
      <c r="P13" s="477"/>
      <c r="Q13" s="719" t="s">
        <v>772</v>
      </c>
      <c r="R13" s="719"/>
      <c r="S13" s="719"/>
      <c r="T13" s="719"/>
      <c r="U13" s="719"/>
      <c r="V13" s="376"/>
      <c r="W13" s="376"/>
      <c r="X13" s="376"/>
      <c r="Y13" s="376"/>
      <c r="Z13" s="376"/>
      <c r="AA13" s="993" t="e">
        <f>SUM(AA14:AB21)</f>
        <v>#REF!</v>
      </c>
      <c r="AB13" s="994"/>
    </row>
    <row r="14" spans="1:31" ht="14.7" customHeight="1">
      <c r="B14" s="721"/>
      <c r="C14" s="719"/>
      <c r="D14" s="719"/>
      <c r="E14" s="719"/>
      <c r="F14" s="719" t="s">
        <v>165</v>
      </c>
      <c r="G14" s="719"/>
      <c r="H14" s="719"/>
      <c r="I14" s="376"/>
      <c r="J14" s="376"/>
      <c r="K14" s="376"/>
      <c r="L14" s="376"/>
      <c r="M14" s="376"/>
      <c r="N14" s="993" t="e">
        <f>#REF!*$AE$3</f>
        <v>#REF!</v>
      </c>
      <c r="O14" s="994"/>
      <c r="P14" s="477"/>
      <c r="Q14" s="477"/>
      <c r="R14" s="480" t="s">
        <v>773</v>
      </c>
      <c r="S14" s="719"/>
      <c r="T14" s="719"/>
      <c r="U14" s="719"/>
      <c r="V14" s="376"/>
      <c r="W14" s="376"/>
      <c r="X14" s="376"/>
      <c r="Y14" s="376"/>
      <c r="Z14" s="376"/>
      <c r="AA14" s="993" t="e">
        <f>#REF!*$AE$3</f>
        <v>#REF!</v>
      </c>
      <c r="AB14" s="994"/>
    </row>
    <row r="15" spans="1:31" ht="14.7" customHeight="1">
      <c r="B15" s="721"/>
      <c r="C15" s="719"/>
      <c r="D15" s="719"/>
      <c r="E15" s="719"/>
      <c r="F15" s="719" t="s">
        <v>774</v>
      </c>
      <c r="G15" s="719"/>
      <c r="H15" s="719"/>
      <c r="I15" s="376"/>
      <c r="J15" s="376"/>
      <c r="K15" s="376"/>
      <c r="L15" s="376"/>
      <c r="M15" s="376"/>
      <c r="N15" s="993" t="e">
        <f>#REF!*$AE$3</f>
        <v>#REF!</v>
      </c>
      <c r="O15" s="994"/>
      <c r="P15" s="477"/>
      <c r="Q15" s="477"/>
      <c r="R15" s="480" t="s">
        <v>775</v>
      </c>
      <c r="S15" s="480"/>
      <c r="T15" s="480"/>
      <c r="U15" s="480"/>
      <c r="V15" s="722"/>
      <c r="W15" s="722"/>
      <c r="X15" s="722"/>
      <c r="Y15" s="722"/>
      <c r="Z15" s="722"/>
      <c r="AA15" s="993" t="e">
        <f>#REF!*$AE$3</f>
        <v>#REF!</v>
      </c>
      <c r="AB15" s="994"/>
    </row>
    <row r="16" spans="1:31" ht="14.7" customHeight="1">
      <c r="B16" s="721"/>
      <c r="C16" s="719"/>
      <c r="D16" s="719"/>
      <c r="E16" s="719"/>
      <c r="F16" s="719" t="s">
        <v>776</v>
      </c>
      <c r="G16" s="723"/>
      <c r="H16" s="723"/>
      <c r="I16" s="724"/>
      <c r="J16" s="724"/>
      <c r="K16" s="724"/>
      <c r="L16" s="724"/>
      <c r="M16" s="724"/>
      <c r="N16" s="993" t="e">
        <f>#REF!*$AE$3</f>
        <v>#REF!</v>
      </c>
      <c r="O16" s="994"/>
      <c r="P16" s="477"/>
      <c r="Q16" s="477"/>
      <c r="R16" s="480" t="s">
        <v>777</v>
      </c>
      <c r="S16" s="480"/>
      <c r="T16" s="480"/>
      <c r="U16" s="480"/>
      <c r="V16" s="722"/>
      <c r="W16" s="722"/>
      <c r="X16" s="722"/>
      <c r="Y16" s="722"/>
      <c r="Z16" s="722"/>
      <c r="AA16" s="993" t="e">
        <f>#REF!*$AE$3</f>
        <v>#REF!</v>
      </c>
      <c r="AB16" s="994"/>
    </row>
    <row r="17" spans="2:28" ht="14.7" customHeight="1">
      <c r="B17" s="721"/>
      <c r="C17" s="719"/>
      <c r="D17" s="719"/>
      <c r="E17" s="719"/>
      <c r="F17" s="719" t="s">
        <v>778</v>
      </c>
      <c r="G17" s="723"/>
      <c r="H17" s="723"/>
      <c r="I17" s="724"/>
      <c r="J17" s="724"/>
      <c r="K17" s="724"/>
      <c r="L17" s="724"/>
      <c r="M17" s="724"/>
      <c r="N17" s="993" t="e">
        <f>#REF!*$AE$3</f>
        <v>#REF!</v>
      </c>
      <c r="O17" s="994"/>
      <c r="P17" s="376"/>
      <c r="Q17" s="477"/>
      <c r="R17" s="480" t="s">
        <v>779</v>
      </c>
      <c r="S17" s="480"/>
      <c r="T17" s="480"/>
      <c r="U17" s="480"/>
      <c r="V17" s="722"/>
      <c r="W17" s="722"/>
      <c r="X17" s="722"/>
      <c r="Y17" s="722"/>
      <c r="Z17" s="722"/>
      <c r="AA17" s="993" t="e">
        <f>#REF!*$AE$3</f>
        <v>#REF!</v>
      </c>
      <c r="AB17" s="994"/>
    </row>
    <row r="18" spans="2:28" ht="14.7" customHeight="1">
      <c r="B18" s="721"/>
      <c r="C18" s="719"/>
      <c r="D18" s="719"/>
      <c r="E18" s="719"/>
      <c r="F18" s="719" t="s">
        <v>780</v>
      </c>
      <c r="G18" s="723"/>
      <c r="H18" s="723"/>
      <c r="I18" s="724"/>
      <c r="J18" s="724"/>
      <c r="K18" s="724"/>
      <c r="L18" s="724"/>
      <c r="M18" s="724"/>
      <c r="N18" s="993" t="e">
        <f>#REF!*$AE$3</f>
        <v>#REF!</v>
      </c>
      <c r="O18" s="994"/>
      <c r="P18" s="376"/>
      <c r="Q18" s="477"/>
      <c r="R18" s="480" t="s">
        <v>781</v>
      </c>
      <c r="S18" s="480"/>
      <c r="T18" s="480"/>
      <c r="U18" s="480"/>
      <c r="V18" s="722"/>
      <c r="W18" s="722"/>
      <c r="X18" s="722"/>
      <c r="Y18" s="722"/>
      <c r="Z18" s="722"/>
      <c r="AA18" s="993" t="e">
        <f>#REF!*$AE$3</f>
        <v>#REF!</v>
      </c>
      <c r="AB18" s="994"/>
    </row>
    <row r="19" spans="2:28" ht="14.7" customHeight="1">
      <c r="B19" s="721"/>
      <c r="C19" s="719"/>
      <c r="D19" s="719"/>
      <c r="E19" s="719"/>
      <c r="F19" s="719" t="s">
        <v>782</v>
      </c>
      <c r="G19" s="723"/>
      <c r="H19" s="723"/>
      <c r="I19" s="724"/>
      <c r="J19" s="724"/>
      <c r="K19" s="724"/>
      <c r="L19" s="724"/>
      <c r="M19" s="724"/>
      <c r="N19" s="993" t="e">
        <f>#REF!*$AE$3</f>
        <v>#REF!</v>
      </c>
      <c r="O19" s="994"/>
      <c r="P19" s="477"/>
      <c r="Q19" s="477"/>
      <c r="R19" s="719" t="s">
        <v>783</v>
      </c>
      <c r="S19" s="719"/>
      <c r="T19" s="719"/>
      <c r="U19" s="719"/>
      <c r="V19" s="376"/>
      <c r="W19" s="376"/>
      <c r="X19" s="376"/>
      <c r="Y19" s="376"/>
      <c r="Z19" s="376"/>
      <c r="AA19" s="993" t="e">
        <f>#REF!*$AE$3</f>
        <v>#REF!</v>
      </c>
      <c r="AB19" s="994"/>
    </row>
    <row r="20" spans="2:28" ht="14.7" customHeight="1">
      <c r="B20" s="721"/>
      <c r="C20" s="719"/>
      <c r="D20" s="719"/>
      <c r="E20" s="719"/>
      <c r="F20" s="719" t="s">
        <v>166</v>
      </c>
      <c r="G20" s="723"/>
      <c r="H20" s="723"/>
      <c r="I20" s="724"/>
      <c r="J20" s="724"/>
      <c r="K20" s="724"/>
      <c r="L20" s="724"/>
      <c r="M20" s="724"/>
      <c r="N20" s="993" t="e">
        <f>#REF!*$AE$3</f>
        <v>#REF!</v>
      </c>
      <c r="O20" s="994"/>
      <c r="P20" s="477"/>
      <c r="Q20" s="477"/>
      <c r="R20" s="480" t="s">
        <v>784</v>
      </c>
      <c r="S20" s="477"/>
      <c r="T20" s="477"/>
      <c r="U20" s="477"/>
      <c r="V20" s="376"/>
      <c r="W20" s="376"/>
      <c r="X20" s="376"/>
      <c r="Y20" s="376"/>
      <c r="Z20" s="376"/>
      <c r="AA20" s="993" t="e">
        <f>#REF!*$AE$3</f>
        <v>#REF!</v>
      </c>
      <c r="AB20" s="994"/>
    </row>
    <row r="21" spans="2:28" ht="14.7" customHeight="1">
      <c r="B21" s="721"/>
      <c r="C21" s="719"/>
      <c r="D21" s="719"/>
      <c r="E21" s="719"/>
      <c r="F21" s="719" t="s">
        <v>785</v>
      </c>
      <c r="G21" s="723"/>
      <c r="H21" s="723"/>
      <c r="I21" s="724"/>
      <c r="J21" s="724"/>
      <c r="K21" s="724"/>
      <c r="L21" s="724"/>
      <c r="M21" s="724"/>
      <c r="N21" s="993" t="e">
        <f>#REF!*$AE$3</f>
        <v>#REF!</v>
      </c>
      <c r="O21" s="994"/>
      <c r="P21" s="477"/>
      <c r="Q21" s="477"/>
      <c r="R21" s="477" t="s">
        <v>710</v>
      </c>
      <c r="S21" s="477"/>
      <c r="T21" s="477"/>
      <c r="U21" s="477"/>
      <c r="V21" s="376"/>
      <c r="W21" s="376"/>
      <c r="X21" s="376"/>
      <c r="Y21" s="376"/>
      <c r="Z21" s="376"/>
      <c r="AA21" s="993" t="e">
        <f>#REF!*$AE$3</f>
        <v>#REF!</v>
      </c>
      <c r="AB21" s="994"/>
    </row>
    <row r="22" spans="2:28" ht="14.7" customHeight="1">
      <c r="B22" s="721"/>
      <c r="C22" s="719"/>
      <c r="D22" s="719"/>
      <c r="E22" s="719"/>
      <c r="F22" s="719" t="s">
        <v>715</v>
      </c>
      <c r="G22" s="719"/>
      <c r="H22" s="719"/>
      <c r="I22" s="376"/>
      <c r="J22" s="376"/>
      <c r="K22" s="376"/>
      <c r="L22" s="376"/>
      <c r="M22" s="376"/>
      <c r="N22" s="993" t="e">
        <f>#REF!*$AE$3</f>
        <v>#REF!</v>
      </c>
      <c r="O22" s="994"/>
      <c r="P22" s="995" t="s">
        <v>786</v>
      </c>
      <c r="Q22" s="996"/>
      <c r="R22" s="996"/>
      <c r="S22" s="996"/>
      <c r="T22" s="996"/>
      <c r="U22" s="996"/>
      <c r="V22" s="996"/>
      <c r="W22" s="996"/>
      <c r="X22" s="996"/>
      <c r="Y22" s="996"/>
      <c r="Z22" s="996"/>
      <c r="AA22" s="997" t="e">
        <f>SUM(AA7,AA13)</f>
        <v>#REF!</v>
      </c>
      <c r="AB22" s="998"/>
    </row>
    <row r="23" spans="2:28" ht="14.7" customHeight="1">
      <c r="B23" s="721"/>
      <c r="C23" s="719"/>
      <c r="D23" s="719"/>
      <c r="E23" s="719"/>
      <c r="F23" s="719" t="s">
        <v>787</v>
      </c>
      <c r="G23" s="719"/>
      <c r="H23" s="719"/>
      <c r="I23" s="376"/>
      <c r="J23" s="376"/>
      <c r="K23" s="376"/>
      <c r="L23" s="376"/>
      <c r="M23" s="376"/>
      <c r="N23" s="993" t="e">
        <f>#REF!*$AE$3</f>
        <v>#REF!</v>
      </c>
      <c r="O23" s="994"/>
      <c r="P23" s="477" t="s">
        <v>788</v>
      </c>
      <c r="Q23" s="725"/>
      <c r="R23" s="725"/>
      <c r="S23" s="725"/>
      <c r="T23" s="725"/>
      <c r="U23" s="725"/>
      <c r="V23" s="725"/>
      <c r="W23" s="725"/>
      <c r="X23" s="725"/>
      <c r="Y23" s="725"/>
      <c r="Z23" s="725"/>
      <c r="AA23" s="726"/>
      <c r="AB23" s="727"/>
    </row>
    <row r="24" spans="2:28" ht="14.7" customHeight="1">
      <c r="B24" s="721"/>
      <c r="C24" s="719"/>
      <c r="D24" s="719"/>
      <c r="E24" s="719"/>
      <c r="F24" s="719" t="s">
        <v>789</v>
      </c>
      <c r="G24" s="719"/>
      <c r="H24" s="719"/>
      <c r="I24" s="376"/>
      <c r="J24" s="376"/>
      <c r="K24" s="376"/>
      <c r="L24" s="376"/>
      <c r="M24" s="376"/>
      <c r="N24" s="993" t="e">
        <f>#REF!*$AE$3</f>
        <v>#REF!</v>
      </c>
      <c r="O24" s="994"/>
      <c r="P24" s="477"/>
      <c r="Q24" s="480" t="s">
        <v>790</v>
      </c>
      <c r="R24" s="728"/>
      <c r="S24" s="728"/>
      <c r="T24" s="728"/>
      <c r="U24" s="728"/>
      <c r="V24" s="729"/>
      <c r="W24" s="729"/>
      <c r="X24" s="729"/>
      <c r="Y24" s="729"/>
      <c r="Z24" s="729"/>
      <c r="AA24" s="993" t="e">
        <f>'純資産変動計算書 (按分)'!L23</f>
        <v>#REF!</v>
      </c>
      <c r="AB24" s="994"/>
    </row>
    <row r="25" spans="2:28" ht="14.7" customHeight="1">
      <c r="B25" s="721"/>
      <c r="C25" s="719"/>
      <c r="D25" s="719"/>
      <c r="E25" s="719" t="s">
        <v>791</v>
      </c>
      <c r="F25" s="719"/>
      <c r="G25" s="719"/>
      <c r="H25" s="719"/>
      <c r="I25" s="376"/>
      <c r="J25" s="376"/>
      <c r="K25" s="376"/>
      <c r="L25" s="376"/>
      <c r="M25" s="376"/>
      <c r="N25" s="993" t="e">
        <f>SUM(N26:O33)</f>
        <v>#REF!</v>
      </c>
      <c r="O25" s="994"/>
      <c r="P25" s="477"/>
      <c r="Q25" s="376" t="s">
        <v>792</v>
      </c>
      <c r="R25" s="728"/>
      <c r="S25" s="728"/>
      <c r="T25" s="728"/>
      <c r="U25" s="728"/>
      <c r="V25" s="729"/>
      <c r="W25" s="729"/>
      <c r="X25" s="729"/>
      <c r="Y25" s="729"/>
      <c r="Z25" s="729"/>
      <c r="AA25" s="993" t="e">
        <f>'純資産変動計算書 (按分)'!M23</f>
        <v>#REF!</v>
      </c>
      <c r="AB25" s="994"/>
    </row>
    <row r="26" spans="2:28" ht="14.7" customHeight="1">
      <c r="B26" s="721"/>
      <c r="C26" s="719"/>
      <c r="D26" s="719"/>
      <c r="E26" s="719"/>
      <c r="F26" s="719" t="s">
        <v>336</v>
      </c>
      <c r="G26" s="719"/>
      <c r="H26" s="719"/>
      <c r="I26" s="376"/>
      <c r="J26" s="376"/>
      <c r="K26" s="376"/>
      <c r="L26" s="376"/>
      <c r="M26" s="376"/>
      <c r="N26" s="993" t="e">
        <f>#REF!*$AE$3</f>
        <v>#REF!</v>
      </c>
      <c r="O26" s="994"/>
      <c r="P26" s="486"/>
      <c r="Q26" s="376"/>
      <c r="R26" s="376"/>
      <c r="S26" s="376"/>
      <c r="T26" s="376"/>
      <c r="U26" s="376"/>
      <c r="V26" s="376"/>
      <c r="W26" s="376"/>
      <c r="X26" s="376"/>
      <c r="Y26" s="376"/>
      <c r="Z26" s="487"/>
      <c r="AA26" s="993"/>
      <c r="AB26" s="994"/>
    </row>
    <row r="27" spans="2:28" ht="14.7" customHeight="1">
      <c r="B27" s="721"/>
      <c r="C27" s="719"/>
      <c r="D27" s="719"/>
      <c r="E27" s="719"/>
      <c r="F27" s="719" t="s">
        <v>770</v>
      </c>
      <c r="G27" s="719"/>
      <c r="H27" s="719"/>
      <c r="I27" s="376"/>
      <c r="J27" s="376"/>
      <c r="K27" s="376"/>
      <c r="L27" s="376"/>
      <c r="M27" s="376"/>
      <c r="N27" s="993" t="e">
        <f>#REF!*$AE$3</f>
        <v>#REF!</v>
      </c>
      <c r="O27" s="994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993"/>
      <c r="AB27" s="994"/>
    </row>
    <row r="28" spans="2:28" ht="14.7" customHeight="1">
      <c r="B28" s="721"/>
      <c r="C28" s="719"/>
      <c r="D28" s="719"/>
      <c r="E28" s="719"/>
      <c r="F28" s="719" t="s">
        <v>771</v>
      </c>
      <c r="G28" s="719"/>
      <c r="H28" s="719"/>
      <c r="I28" s="376"/>
      <c r="J28" s="376"/>
      <c r="K28" s="376"/>
      <c r="L28" s="376"/>
      <c r="M28" s="376"/>
      <c r="N28" s="993" t="e">
        <f>#REF!*$AE$3</f>
        <v>#REF!</v>
      </c>
      <c r="O28" s="994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993"/>
      <c r="AB28" s="994"/>
    </row>
    <row r="29" spans="2:28" ht="14.7" customHeight="1">
      <c r="B29" s="721"/>
      <c r="C29" s="719"/>
      <c r="D29" s="719"/>
      <c r="E29" s="719"/>
      <c r="F29" s="719" t="s">
        <v>793</v>
      </c>
      <c r="G29" s="719"/>
      <c r="H29" s="719"/>
      <c r="I29" s="376"/>
      <c r="J29" s="376"/>
      <c r="K29" s="376"/>
      <c r="L29" s="376"/>
      <c r="M29" s="376"/>
      <c r="N29" s="993" t="e">
        <f>#REF!*$AE$3</f>
        <v>#REF!</v>
      </c>
      <c r="O29" s="994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993"/>
      <c r="AB29" s="994"/>
    </row>
    <row r="30" spans="2:28" ht="14.7" customHeight="1">
      <c r="B30" s="721"/>
      <c r="C30" s="719"/>
      <c r="D30" s="719"/>
      <c r="E30" s="719"/>
      <c r="F30" s="719" t="s">
        <v>774</v>
      </c>
      <c r="G30" s="719"/>
      <c r="H30" s="719"/>
      <c r="I30" s="376"/>
      <c r="J30" s="376"/>
      <c r="K30" s="376"/>
      <c r="L30" s="376"/>
      <c r="M30" s="376"/>
      <c r="N30" s="993" t="e">
        <f>#REF!*$AE$3</f>
        <v>#REF!</v>
      </c>
      <c r="O30" s="994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993"/>
      <c r="AB30" s="994"/>
    </row>
    <row r="31" spans="2:28" ht="14.7" customHeight="1">
      <c r="B31" s="721"/>
      <c r="C31" s="719"/>
      <c r="D31" s="719"/>
      <c r="E31" s="719"/>
      <c r="F31" s="719" t="s">
        <v>704</v>
      </c>
      <c r="G31" s="719"/>
      <c r="H31" s="719"/>
      <c r="I31" s="376"/>
      <c r="J31" s="376"/>
      <c r="K31" s="376"/>
      <c r="L31" s="376"/>
      <c r="M31" s="376"/>
      <c r="N31" s="993" t="e">
        <f>#REF!*$AE$3</f>
        <v>#REF!</v>
      </c>
      <c r="O31" s="994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993"/>
      <c r="AB31" s="994"/>
    </row>
    <row r="32" spans="2:28" ht="14.7" customHeight="1">
      <c r="B32" s="721"/>
      <c r="C32" s="719"/>
      <c r="D32" s="719"/>
      <c r="E32" s="719"/>
      <c r="F32" s="719" t="s">
        <v>787</v>
      </c>
      <c r="G32" s="719"/>
      <c r="H32" s="719"/>
      <c r="I32" s="376"/>
      <c r="J32" s="376"/>
      <c r="K32" s="376"/>
      <c r="L32" s="376"/>
      <c r="M32" s="376"/>
      <c r="N32" s="993" t="e">
        <f>#REF!*$AE$3</f>
        <v>#REF!</v>
      </c>
      <c r="O32" s="994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993"/>
      <c r="AB32" s="994"/>
    </row>
    <row r="33" spans="2:28" ht="14.7" customHeight="1">
      <c r="B33" s="721"/>
      <c r="C33" s="719"/>
      <c r="D33" s="719"/>
      <c r="E33" s="719"/>
      <c r="F33" s="719" t="s">
        <v>789</v>
      </c>
      <c r="G33" s="719"/>
      <c r="H33" s="719"/>
      <c r="I33" s="376"/>
      <c r="J33" s="376"/>
      <c r="K33" s="376"/>
      <c r="L33" s="376"/>
      <c r="M33" s="376"/>
      <c r="N33" s="993" t="e">
        <f>#REF!*$AE$3</f>
        <v>#REF!</v>
      </c>
      <c r="O33" s="994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993"/>
      <c r="AB33" s="994"/>
    </row>
    <row r="34" spans="2:28" ht="14.7" customHeight="1">
      <c r="B34" s="721"/>
      <c r="C34" s="719"/>
      <c r="D34" s="719"/>
      <c r="E34" s="719" t="s">
        <v>167</v>
      </c>
      <c r="F34" s="730"/>
      <c r="G34" s="730"/>
      <c r="H34" s="730"/>
      <c r="I34" s="731"/>
      <c r="J34" s="731"/>
      <c r="K34" s="731"/>
      <c r="L34" s="731"/>
      <c r="M34" s="731"/>
      <c r="N34" s="993" t="e">
        <f>#REF!*$AE$3</f>
        <v>#REF!</v>
      </c>
      <c r="O34" s="994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993"/>
      <c r="AB34" s="994"/>
    </row>
    <row r="35" spans="2:28" ht="14.7" customHeight="1">
      <c r="B35" s="721"/>
      <c r="C35" s="719"/>
      <c r="D35" s="719"/>
      <c r="E35" s="719" t="s">
        <v>794</v>
      </c>
      <c r="F35" s="730"/>
      <c r="G35" s="730"/>
      <c r="H35" s="730"/>
      <c r="I35" s="731"/>
      <c r="J35" s="731"/>
      <c r="K35" s="731"/>
      <c r="L35" s="731"/>
      <c r="M35" s="731"/>
      <c r="N35" s="993" t="e">
        <f>#REF!*$AE$3</f>
        <v>#REF!</v>
      </c>
      <c r="O35" s="994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993"/>
      <c r="AB35" s="994"/>
    </row>
    <row r="36" spans="2:28" ht="14.7" customHeight="1">
      <c r="B36" s="721"/>
      <c r="C36" s="719"/>
      <c r="D36" s="719" t="s">
        <v>795</v>
      </c>
      <c r="E36" s="719"/>
      <c r="F36" s="730"/>
      <c r="G36" s="730"/>
      <c r="H36" s="730"/>
      <c r="I36" s="731"/>
      <c r="J36" s="731"/>
      <c r="K36" s="731"/>
      <c r="L36" s="731"/>
      <c r="M36" s="731"/>
      <c r="N36" s="993" t="e">
        <f>SUM(N37:O38)</f>
        <v>#REF!</v>
      </c>
      <c r="O36" s="994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993"/>
      <c r="AB36" s="994"/>
    </row>
    <row r="37" spans="2:28" ht="14.7" customHeight="1">
      <c r="B37" s="721"/>
      <c r="C37" s="719"/>
      <c r="D37" s="719"/>
      <c r="E37" s="719" t="s">
        <v>168</v>
      </c>
      <c r="F37" s="719"/>
      <c r="G37" s="719"/>
      <c r="H37" s="719"/>
      <c r="I37" s="376"/>
      <c r="J37" s="376"/>
      <c r="K37" s="376"/>
      <c r="L37" s="376"/>
      <c r="M37" s="376"/>
      <c r="N37" s="993" t="e">
        <f>#REF!*$AE$3</f>
        <v>#REF!</v>
      </c>
      <c r="O37" s="994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993"/>
      <c r="AB37" s="994"/>
    </row>
    <row r="38" spans="2:28" ht="14.7" customHeight="1">
      <c r="B38" s="721"/>
      <c r="C38" s="719"/>
      <c r="D38" s="719"/>
      <c r="E38" s="719" t="s">
        <v>715</v>
      </c>
      <c r="F38" s="719"/>
      <c r="G38" s="719"/>
      <c r="H38" s="719"/>
      <c r="I38" s="376"/>
      <c r="J38" s="376"/>
      <c r="K38" s="376"/>
      <c r="L38" s="376"/>
      <c r="M38" s="376"/>
      <c r="N38" s="993" t="e">
        <f>#REF!*$AE$3</f>
        <v>#REF!</v>
      </c>
      <c r="O38" s="994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993"/>
      <c r="AB38" s="994"/>
    </row>
    <row r="39" spans="2:28" ht="14.7" customHeight="1">
      <c r="B39" s="721"/>
      <c r="C39" s="719"/>
      <c r="D39" s="719" t="s">
        <v>796</v>
      </c>
      <c r="E39" s="719"/>
      <c r="F39" s="719"/>
      <c r="G39" s="719"/>
      <c r="H39" s="719"/>
      <c r="I39" s="719"/>
      <c r="J39" s="376"/>
      <c r="K39" s="376"/>
      <c r="L39" s="376"/>
      <c r="M39" s="376"/>
      <c r="N39" s="993" t="e">
        <f>N40+N44+N45+N46+N47+N50+N51</f>
        <v>#REF!</v>
      </c>
      <c r="O39" s="994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993"/>
      <c r="AB39" s="994"/>
    </row>
    <row r="40" spans="2:28" ht="14.7" customHeight="1">
      <c r="B40" s="721"/>
      <c r="C40" s="719"/>
      <c r="D40" s="719"/>
      <c r="E40" s="719" t="s">
        <v>797</v>
      </c>
      <c r="F40" s="719"/>
      <c r="G40" s="719"/>
      <c r="H40" s="719"/>
      <c r="I40" s="719"/>
      <c r="J40" s="376"/>
      <c r="K40" s="376"/>
      <c r="L40" s="376"/>
      <c r="M40" s="376"/>
      <c r="N40" s="993" t="e">
        <f>SUM(N41:O43)</f>
        <v>#REF!</v>
      </c>
      <c r="O40" s="994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993"/>
      <c r="AB40" s="994"/>
    </row>
    <row r="41" spans="2:28" ht="14.7" customHeight="1">
      <c r="B41" s="721"/>
      <c r="C41" s="719"/>
      <c r="D41" s="719"/>
      <c r="E41" s="719"/>
      <c r="F41" s="480" t="s">
        <v>169</v>
      </c>
      <c r="G41" s="719"/>
      <c r="H41" s="719"/>
      <c r="I41" s="719"/>
      <c r="J41" s="376"/>
      <c r="K41" s="376"/>
      <c r="L41" s="376"/>
      <c r="M41" s="376"/>
      <c r="N41" s="993" t="e">
        <f>#REF!*$AE$3</f>
        <v>#REF!</v>
      </c>
      <c r="O41" s="994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993"/>
      <c r="AB41" s="994"/>
    </row>
    <row r="42" spans="2:28" ht="14.7" customHeight="1">
      <c r="B42" s="721"/>
      <c r="C42" s="719"/>
      <c r="D42" s="719"/>
      <c r="E42" s="719"/>
      <c r="F42" s="480" t="s">
        <v>798</v>
      </c>
      <c r="G42" s="719"/>
      <c r="H42" s="719"/>
      <c r="I42" s="719"/>
      <c r="J42" s="376"/>
      <c r="K42" s="376"/>
      <c r="L42" s="376"/>
      <c r="M42" s="376"/>
      <c r="N42" s="993" t="e">
        <f>#REF!*$AE$3</f>
        <v>#REF!</v>
      </c>
      <c r="O42" s="994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993"/>
      <c r="AB42" s="994"/>
    </row>
    <row r="43" spans="2:28" ht="14.7" customHeight="1">
      <c r="B43" s="721"/>
      <c r="C43" s="719"/>
      <c r="D43" s="719"/>
      <c r="E43" s="719"/>
      <c r="F43" s="480" t="s">
        <v>710</v>
      </c>
      <c r="G43" s="719"/>
      <c r="H43" s="719"/>
      <c r="I43" s="719"/>
      <c r="J43" s="376"/>
      <c r="K43" s="376"/>
      <c r="L43" s="376"/>
      <c r="M43" s="376"/>
      <c r="N43" s="993" t="e">
        <f>#REF!*$AE$3</f>
        <v>#REF!</v>
      </c>
      <c r="O43" s="994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726"/>
      <c r="AB43" s="727"/>
    </row>
    <row r="44" spans="2:28" ht="14.7" customHeight="1">
      <c r="B44" s="721"/>
      <c r="C44" s="719"/>
      <c r="D44" s="719"/>
      <c r="E44" s="719" t="s">
        <v>799</v>
      </c>
      <c r="F44" s="719"/>
      <c r="G44" s="719"/>
      <c r="H44" s="719"/>
      <c r="I44" s="376"/>
      <c r="J44" s="376"/>
      <c r="K44" s="376"/>
      <c r="L44" s="376"/>
      <c r="M44" s="376"/>
      <c r="N44" s="993" t="e">
        <f>#REF!*$AE$3</f>
        <v>#REF!</v>
      </c>
      <c r="O44" s="994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726"/>
      <c r="AB44" s="727"/>
    </row>
    <row r="45" spans="2:28" ht="14.7" customHeight="1">
      <c r="B45" s="721"/>
      <c r="C45" s="719"/>
      <c r="D45" s="719"/>
      <c r="E45" s="719" t="s">
        <v>800</v>
      </c>
      <c r="F45" s="719"/>
      <c r="G45" s="719"/>
      <c r="H45" s="719"/>
      <c r="I45" s="376"/>
      <c r="J45" s="376"/>
      <c r="K45" s="376"/>
      <c r="L45" s="376"/>
      <c r="M45" s="376"/>
      <c r="N45" s="993" t="e">
        <f>#REF!*$AE$3</f>
        <v>#REF!</v>
      </c>
      <c r="O45" s="994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726"/>
      <c r="AB45" s="727"/>
    </row>
    <row r="46" spans="2:28" ht="14.7" customHeight="1">
      <c r="B46" s="721"/>
      <c r="C46" s="719"/>
      <c r="D46" s="719"/>
      <c r="E46" s="719" t="s">
        <v>801</v>
      </c>
      <c r="F46" s="719"/>
      <c r="G46" s="719"/>
      <c r="H46" s="719"/>
      <c r="I46" s="376"/>
      <c r="J46" s="376"/>
      <c r="K46" s="376"/>
      <c r="L46" s="376"/>
      <c r="M46" s="376"/>
      <c r="N46" s="993" t="e">
        <f>#REF!*$AE$3</f>
        <v>#REF!</v>
      </c>
      <c r="O46" s="994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993"/>
      <c r="AB46" s="994"/>
    </row>
    <row r="47" spans="2:28" ht="14.7" customHeight="1">
      <c r="B47" s="721"/>
      <c r="C47" s="719"/>
      <c r="D47" s="719"/>
      <c r="E47" s="719" t="s">
        <v>802</v>
      </c>
      <c r="F47" s="719"/>
      <c r="G47" s="719"/>
      <c r="H47" s="719"/>
      <c r="I47" s="376"/>
      <c r="J47" s="376"/>
      <c r="K47" s="376"/>
      <c r="L47" s="376"/>
      <c r="M47" s="376"/>
      <c r="N47" s="993" t="e">
        <f>SUM(N48:O49)</f>
        <v>#REF!</v>
      </c>
      <c r="O47" s="994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726"/>
      <c r="AB47" s="727"/>
    </row>
    <row r="48" spans="2:28" ht="14.7" customHeight="1">
      <c r="B48" s="721"/>
      <c r="C48" s="719"/>
      <c r="D48" s="719"/>
      <c r="E48" s="719"/>
      <c r="F48" s="480" t="s">
        <v>803</v>
      </c>
      <c r="G48" s="719"/>
      <c r="H48" s="719"/>
      <c r="I48" s="376"/>
      <c r="J48" s="376"/>
      <c r="K48" s="376"/>
      <c r="L48" s="376"/>
      <c r="M48" s="376"/>
      <c r="N48" s="993" t="e">
        <f>#REF!*$AE$3</f>
        <v>#REF!</v>
      </c>
      <c r="O48" s="994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993"/>
      <c r="AB48" s="994"/>
    </row>
    <row r="49" spans="2:31" ht="14.7" customHeight="1">
      <c r="B49" s="721"/>
      <c r="C49" s="376"/>
      <c r="D49" s="719"/>
      <c r="E49" s="719"/>
      <c r="F49" s="719" t="s">
        <v>704</v>
      </c>
      <c r="G49" s="719"/>
      <c r="H49" s="719"/>
      <c r="I49" s="376"/>
      <c r="J49" s="376"/>
      <c r="K49" s="376"/>
      <c r="L49" s="376"/>
      <c r="M49" s="376"/>
      <c r="N49" s="993" t="e">
        <f>#REF!*$AE$3</f>
        <v>#REF!</v>
      </c>
      <c r="O49" s="994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993"/>
      <c r="AB49" s="994"/>
    </row>
    <row r="50" spans="2:31" ht="14.7" customHeight="1">
      <c r="B50" s="721"/>
      <c r="C50" s="376"/>
      <c r="D50" s="719"/>
      <c r="E50" s="719" t="s">
        <v>710</v>
      </c>
      <c r="F50" s="719"/>
      <c r="G50" s="719"/>
      <c r="H50" s="719"/>
      <c r="I50" s="376"/>
      <c r="J50" s="376"/>
      <c r="K50" s="376"/>
      <c r="L50" s="376"/>
      <c r="M50" s="376"/>
      <c r="N50" s="993" t="e">
        <f>#REF!*$AE$3</f>
        <v>#REF!</v>
      </c>
      <c r="O50" s="994"/>
      <c r="P50" s="376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993"/>
      <c r="AB50" s="994"/>
    </row>
    <row r="51" spans="2:31" ht="14.7" customHeight="1">
      <c r="B51" s="721"/>
      <c r="C51" s="376"/>
      <c r="D51" s="719"/>
      <c r="E51" s="480" t="s">
        <v>804</v>
      </c>
      <c r="F51" s="719"/>
      <c r="G51" s="719"/>
      <c r="H51" s="719"/>
      <c r="I51" s="376"/>
      <c r="J51" s="376"/>
      <c r="K51" s="376"/>
      <c r="L51" s="376"/>
      <c r="M51" s="376"/>
      <c r="N51" s="993" t="e">
        <f>#REF!*$AE$3</f>
        <v>#REF!</v>
      </c>
      <c r="O51" s="994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993"/>
      <c r="AB51" s="994"/>
    </row>
    <row r="52" spans="2:31" ht="14.7" customHeight="1">
      <c r="B52" s="721"/>
      <c r="C52" s="376" t="s">
        <v>805</v>
      </c>
      <c r="D52" s="719"/>
      <c r="E52" s="720"/>
      <c r="F52" s="720"/>
      <c r="G52" s="720"/>
      <c r="H52" s="376"/>
      <c r="I52" s="376"/>
      <c r="J52" s="376"/>
      <c r="K52" s="376"/>
      <c r="L52" s="376"/>
      <c r="M52" s="376"/>
      <c r="N52" s="993" t="e">
        <f>SUM(N53:O56,N59,N60,N61)</f>
        <v>#REF!</v>
      </c>
      <c r="O52" s="994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993"/>
      <c r="AB52" s="994"/>
    </row>
    <row r="53" spans="2:31" ht="14.7" customHeight="1">
      <c r="B53" s="721"/>
      <c r="C53" s="376"/>
      <c r="D53" s="719" t="s">
        <v>806</v>
      </c>
      <c r="E53" s="720"/>
      <c r="F53" s="720"/>
      <c r="G53" s="720"/>
      <c r="H53" s="376"/>
      <c r="I53" s="376"/>
      <c r="J53" s="376"/>
      <c r="K53" s="376"/>
      <c r="L53" s="376"/>
      <c r="M53" s="376"/>
      <c r="N53" s="993" t="e">
        <f>#REF!*$AE$3</f>
        <v>#REF!</v>
      </c>
      <c r="O53" s="994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726"/>
      <c r="AB53" s="727"/>
    </row>
    <row r="54" spans="2:31" ht="14.7" customHeight="1">
      <c r="B54" s="721"/>
      <c r="C54" s="376"/>
      <c r="D54" s="480" t="s">
        <v>807</v>
      </c>
      <c r="E54" s="719"/>
      <c r="F54" s="730"/>
      <c r="G54" s="728"/>
      <c r="H54" s="728"/>
      <c r="I54" s="729"/>
      <c r="J54" s="376"/>
      <c r="K54" s="376"/>
      <c r="L54" s="376"/>
      <c r="M54" s="376"/>
      <c r="N54" s="993" t="e">
        <f>#REF!*$AE$3</f>
        <v>#REF!</v>
      </c>
      <c r="O54" s="994"/>
      <c r="P54" s="376"/>
      <c r="Q54" s="376"/>
      <c r="R54" s="376"/>
      <c r="S54" s="376"/>
      <c r="T54" s="376"/>
      <c r="U54" s="376"/>
      <c r="V54" s="376"/>
      <c r="W54" s="376"/>
      <c r="X54" s="376"/>
      <c r="Y54" s="376"/>
      <c r="Z54" s="376"/>
      <c r="AA54" s="993"/>
      <c r="AB54" s="994"/>
    </row>
    <row r="55" spans="2:31" ht="14.7" customHeight="1">
      <c r="B55" s="721"/>
      <c r="C55" s="376"/>
      <c r="D55" s="719" t="s">
        <v>808</v>
      </c>
      <c r="E55" s="719"/>
      <c r="F55" s="719"/>
      <c r="G55" s="719"/>
      <c r="H55" s="719"/>
      <c r="I55" s="376"/>
      <c r="J55" s="376"/>
      <c r="K55" s="376"/>
      <c r="L55" s="376"/>
      <c r="M55" s="376"/>
      <c r="N55" s="993" t="e">
        <f>#REF!*$AE$3</f>
        <v>#REF!</v>
      </c>
      <c r="O55" s="994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993"/>
      <c r="AB55" s="994"/>
    </row>
    <row r="56" spans="2:31" ht="14.7" customHeight="1">
      <c r="B56" s="721"/>
      <c r="C56" s="719"/>
      <c r="D56" s="719" t="s">
        <v>802</v>
      </c>
      <c r="E56" s="719"/>
      <c r="F56" s="730"/>
      <c r="G56" s="728"/>
      <c r="H56" s="728"/>
      <c r="I56" s="729"/>
      <c r="J56" s="729"/>
      <c r="K56" s="729"/>
      <c r="L56" s="729"/>
      <c r="M56" s="729"/>
      <c r="N56" s="993" t="e">
        <f>N57+N58</f>
        <v>#REF!</v>
      </c>
      <c r="O56" s="994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993"/>
      <c r="AB56" s="994"/>
    </row>
    <row r="57" spans="2:31" ht="14.7" customHeight="1">
      <c r="B57" s="721"/>
      <c r="C57" s="719"/>
      <c r="D57" s="719"/>
      <c r="E57" s="719" t="s">
        <v>809</v>
      </c>
      <c r="F57" s="719"/>
      <c r="G57" s="719"/>
      <c r="H57" s="719"/>
      <c r="I57" s="376"/>
      <c r="J57" s="376"/>
      <c r="K57" s="376"/>
      <c r="L57" s="376"/>
      <c r="M57" s="376"/>
      <c r="N57" s="993" t="e">
        <f>#REF!*$AE$3</f>
        <v>#REF!</v>
      </c>
      <c r="O57" s="994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993"/>
      <c r="AB57" s="994"/>
    </row>
    <row r="58" spans="2:31" ht="14.7" customHeight="1">
      <c r="B58" s="721"/>
      <c r="C58" s="719"/>
      <c r="D58" s="719"/>
      <c r="E58" s="480" t="s">
        <v>803</v>
      </c>
      <c r="F58" s="719"/>
      <c r="G58" s="719"/>
      <c r="H58" s="719"/>
      <c r="I58" s="376"/>
      <c r="J58" s="376"/>
      <c r="K58" s="376"/>
      <c r="L58" s="376"/>
      <c r="M58" s="376"/>
      <c r="N58" s="993" t="e">
        <f>#REF!*$AE$3</f>
        <v>#REF!</v>
      </c>
      <c r="O58" s="994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376"/>
      <c r="AA58" s="993"/>
      <c r="AB58" s="994"/>
    </row>
    <row r="59" spans="2:31" ht="14.7" customHeight="1">
      <c r="B59" s="721"/>
      <c r="C59" s="719"/>
      <c r="D59" s="719" t="s">
        <v>810</v>
      </c>
      <c r="E59" s="719"/>
      <c r="F59" s="730"/>
      <c r="G59" s="728"/>
      <c r="H59" s="728"/>
      <c r="I59" s="729"/>
      <c r="J59" s="729"/>
      <c r="K59" s="729"/>
      <c r="L59" s="729"/>
      <c r="M59" s="729"/>
      <c r="N59" s="993" t="e">
        <f>#REF!*$AE$3</f>
        <v>#REF!</v>
      </c>
      <c r="O59" s="994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993"/>
      <c r="AB59" s="994"/>
    </row>
    <row r="60" spans="2:31" ht="14.7" customHeight="1">
      <c r="B60" s="721"/>
      <c r="C60" s="719"/>
      <c r="D60" s="719" t="s">
        <v>704</v>
      </c>
      <c r="E60" s="719"/>
      <c r="F60" s="719"/>
      <c r="G60" s="719"/>
      <c r="H60" s="719"/>
      <c r="I60" s="376"/>
      <c r="J60" s="376"/>
      <c r="K60" s="376"/>
      <c r="L60" s="376"/>
      <c r="M60" s="376"/>
      <c r="N60" s="993" t="e">
        <f>#REF!*$AE$3</f>
        <v>#REF!</v>
      </c>
      <c r="O60" s="994"/>
      <c r="P60" s="999"/>
      <c r="Q60" s="1000"/>
      <c r="R60" s="1000"/>
      <c r="S60" s="1000"/>
      <c r="T60" s="1000"/>
      <c r="U60" s="1000"/>
      <c r="V60" s="1000"/>
      <c r="W60" s="1000"/>
      <c r="X60" s="1000"/>
      <c r="Y60" s="1000"/>
      <c r="Z60" s="1001"/>
      <c r="AA60" s="1002"/>
      <c r="AB60" s="1003"/>
    </row>
    <row r="61" spans="2:31" ht="16.5" customHeight="1" thickBot="1">
      <c r="B61" s="721"/>
      <c r="C61" s="719"/>
      <c r="D61" s="480" t="s">
        <v>804</v>
      </c>
      <c r="E61" s="719"/>
      <c r="F61" s="719"/>
      <c r="G61" s="719"/>
      <c r="H61" s="719"/>
      <c r="I61" s="376"/>
      <c r="J61" s="376"/>
      <c r="K61" s="376"/>
      <c r="L61" s="376"/>
      <c r="M61" s="376"/>
      <c r="N61" s="993" t="e">
        <f>#REF!*$AE$3</f>
        <v>#REF!</v>
      </c>
      <c r="O61" s="994"/>
      <c r="P61" s="1004" t="s">
        <v>811</v>
      </c>
      <c r="Q61" s="1005"/>
      <c r="R61" s="1005"/>
      <c r="S61" s="1005"/>
      <c r="T61" s="1005"/>
      <c r="U61" s="1005"/>
      <c r="V61" s="1005"/>
      <c r="W61" s="1005"/>
      <c r="X61" s="1005"/>
      <c r="Y61" s="1005"/>
      <c r="Z61" s="1006"/>
      <c r="AA61" s="1007" t="e">
        <f>SUM(AA24:AB60)</f>
        <v>#REF!</v>
      </c>
      <c r="AB61" s="1008"/>
    </row>
    <row r="62" spans="2:31" ht="14.7" customHeight="1" thickBot="1">
      <c r="B62" s="1009" t="s">
        <v>812</v>
      </c>
      <c r="C62" s="1010"/>
      <c r="D62" s="1010"/>
      <c r="E62" s="1010"/>
      <c r="F62" s="1010"/>
      <c r="G62" s="1010"/>
      <c r="H62" s="1010"/>
      <c r="I62" s="1010"/>
      <c r="J62" s="1010"/>
      <c r="K62" s="1010"/>
      <c r="L62" s="1010"/>
      <c r="M62" s="1011"/>
      <c r="N62" s="1012" t="e">
        <f>SUM(N7,N52)</f>
        <v>#REF!</v>
      </c>
      <c r="O62" s="1013"/>
      <c r="P62" s="988" t="s">
        <v>813</v>
      </c>
      <c r="Q62" s="989"/>
      <c r="R62" s="989"/>
      <c r="S62" s="989"/>
      <c r="T62" s="989"/>
      <c r="U62" s="989"/>
      <c r="V62" s="989"/>
      <c r="W62" s="989"/>
      <c r="X62" s="989"/>
      <c r="Y62" s="989"/>
      <c r="Z62" s="1014"/>
      <c r="AA62" s="1012" t="e">
        <f>SUM(AA61,AA22)</f>
        <v>#REF!</v>
      </c>
      <c r="AB62" s="1013"/>
      <c r="AE62" s="642" t="e">
        <f>N62-AA62</f>
        <v>#REF!</v>
      </c>
    </row>
    <row r="63" spans="2:31" ht="9.75" customHeight="1">
      <c r="B63" s="473"/>
      <c r="C63" s="473"/>
      <c r="D63" s="473"/>
      <c r="E63" s="473"/>
      <c r="F63" s="473"/>
      <c r="G63" s="473"/>
      <c r="H63" s="473"/>
      <c r="I63" s="473"/>
      <c r="J63" s="473"/>
      <c r="K63" s="473"/>
      <c r="L63" s="473"/>
      <c r="M63" s="473"/>
      <c r="N63" s="473"/>
      <c r="O63" s="473"/>
      <c r="AA63" s="376"/>
      <c r="AB63" s="376"/>
    </row>
    <row r="64" spans="2:31" ht="14.7" customHeight="1"/>
    <row r="65" spans="1:28" s="473" customFormat="1" ht="14.7" customHeight="1">
      <c r="A65" s="373"/>
      <c r="B65" s="373"/>
      <c r="C65" s="373"/>
      <c r="D65" s="373"/>
      <c r="E65" s="373"/>
      <c r="F65" s="373"/>
      <c r="G65" s="373"/>
      <c r="H65" s="373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3"/>
      <c r="X65" s="373"/>
      <c r="Y65" s="373"/>
      <c r="Z65" s="373"/>
      <c r="AA65" s="373"/>
      <c r="AB65" s="373"/>
    </row>
    <row r="66" spans="1:28" s="398" customFormat="1" ht="14.7" hidden="1" customHeight="1">
      <c r="A66" s="373"/>
      <c r="B66" s="373"/>
      <c r="C66" s="373"/>
      <c r="D66" s="373"/>
      <c r="E66" s="373"/>
      <c r="F66" s="373"/>
      <c r="G66" s="373"/>
      <c r="H66" s="373"/>
      <c r="I66" s="373"/>
      <c r="J66" s="373"/>
      <c r="K66" s="373"/>
      <c r="L66" s="373"/>
      <c r="M66" s="373"/>
      <c r="N66" s="373"/>
      <c r="O66" s="373"/>
      <c r="P66" s="373"/>
      <c r="Q66" s="373"/>
      <c r="R66" s="373"/>
      <c r="S66" s="373"/>
      <c r="T66" s="373"/>
      <c r="U66" s="373"/>
      <c r="V66" s="373"/>
      <c r="W66" s="373"/>
      <c r="X66" s="373"/>
      <c r="Y66" s="373"/>
      <c r="Z66" s="373"/>
      <c r="AA66" s="373"/>
      <c r="AB66" s="373"/>
    </row>
    <row r="67" spans="1:28" ht="14.7" hidden="1" customHeight="1"/>
    <row r="68" spans="1:28" ht="14.7" hidden="1" customHeight="1"/>
    <row r="69" spans="1:28" ht="14.7" hidden="1" customHeight="1"/>
    <row r="70" spans="1:28" ht="14.7" hidden="1" customHeight="1"/>
    <row r="71" spans="1:28" ht="14.7" hidden="1" customHeight="1"/>
    <row r="72" spans="1:28" ht="14.7" hidden="1" customHeight="1"/>
    <row r="73" spans="1:28" ht="14.7" hidden="1" customHeight="1"/>
    <row r="74" spans="1:28" ht="14.7" hidden="1" customHeight="1"/>
    <row r="75" spans="1:28" ht="14.7" hidden="1" customHeight="1"/>
    <row r="76" spans="1:28" ht="14.7" hidden="1" customHeight="1"/>
    <row r="77" spans="1:28" ht="14.7" hidden="1" customHeight="1"/>
    <row r="78" spans="1:28" ht="14.7" hidden="1" customHeight="1"/>
    <row r="79" spans="1:28" ht="14.7" hidden="1" customHeight="1"/>
    <row r="80" spans="1:28" ht="14.7" hidden="1" customHeight="1"/>
    <row r="81" spans="2:28" ht="14.7" hidden="1" customHeight="1"/>
    <row r="82" spans="2:28" ht="14.7" hidden="1" customHeight="1"/>
    <row r="83" spans="2:28" ht="14.7" hidden="1" customHeight="1"/>
    <row r="84" spans="2:28" ht="14.7" hidden="1" customHeight="1"/>
    <row r="85" spans="2:28" ht="14.7" hidden="1" customHeight="1"/>
    <row r="86" spans="2:28" ht="14.7" hidden="1" customHeight="1"/>
    <row r="87" spans="2:28" ht="14.7" hidden="1" customHeight="1">
      <c r="B87" s="473"/>
      <c r="C87" s="473"/>
      <c r="D87" s="473"/>
      <c r="E87" s="473"/>
      <c r="F87" s="473"/>
      <c r="G87" s="473"/>
      <c r="H87" s="473"/>
      <c r="I87" s="473"/>
      <c r="J87" s="473"/>
      <c r="K87" s="473"/>
      <c r="L87" s="473"/>
      <c r="M87" s="473"/>
      <c r="N87" s="473"/>
      <c r="O87" s="473"/>
    </row>
    <row r="88" spans="2:28" ht="14.7" hidden="1" customHeight="1"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AA88" s="473"/>
      <c r="AB88" s="473"/>
    </row>
    <row r="89" spans="2:28" ht="14.7" hidden="1" customHeight="1">
      <c r="AA89" s="398"/>
      <c r="AB89" s="398"/>
    </row>
    <row r="90" spans="2:28" ht="14.7" hidden="1" customHeight="1"/>
    <row r="91" spans="2:28" ht="14.7" hidden="1" customHeight="1"/>
    <row r="92" spans="2:28" ht="14.7" hidden="1" customHeight="1"/>
    <row r="93" spans="2:28" ht="14.7" hidden="1" customHeight="1"/>
    <row r="94" spans="2:28" ht="14.7" hidden="1" customHeight="1"/>
    <row r="95" spans="2:28" ht="14.7" hidden="1" customHeight="1"/>
    <row r="96" spans="2:28" ht="14.7" hidden="1" customHeight="1"/>
    <row r="97" spans="1:28" ht="14.7" hidden="1" customHeight="1"/>
    <row r="98" spans="1:28" ht="14.7" hidden="1" customHeight="1"/>
    <row r="99" spans="1:28" ht="14.7" hidden="1" customHeight="1"/>
    <row r="100" spans="1:28" ht="14.7" hidden="1" customHeight="1"/>
    <row r="101" spans="1:28" ht="14.7" hidden="1" customHeight="1">
      <c r="A101" s="473"/>
    </row>
    <row r="102" spans="1:28" ht="14.7" hidden="1" customHeight="1">
      <c r="A102" s="398"/>
    </row>
    <row r="103" spans="1:28" ht="14.7" hidden="1" customHeight="1">
      <c r="P103" s="473"/>
      <c r="Q103" s="473"/>
      <c r="R103" s="473"/>
      <c r="S103" s="473"/>
      <c r="T103" s="473"/>
      <c r="U103" s="473"/>
      <c r="V103" s="473"/>
      <c r="W103" s="473"/>
      <c r="X103" s="473"/>
      <c r="Y103" s="473"/>
      <c r="Z103" s="473"/>
    </row>
    <row r="104" spans="1:28" ht="14.7" hidden="1" customHeight="1"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</row>
    <row r="105" spans="1:28" ht="14.7" hidden="1" customHeight="1"/>
    <row r="106" spans="1:28" ht="14.7" hidden="1" customHeight="1"/>
    <row r="107" spans="1:28" s="473" customFormat="1" ht="14.7" hidden="1" customHeight="1">
      <c r="A107" s="373"/>
      <c r="B107" s="373"/>
      <c r="C107" s="373"/>
      <c r="D107" s="373"/>
      <c r="E107" s="373"/>
      <c r="F107" s="373"/>
      <c r="G107" s="373"/>
      <c r="H107" s="373"/>
      <c r="I107" s="373"/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3"/>
      <c r="X107" s="373"/>
      <c r="Y107" s="373"/>
      <c r="Z107" s="373"/>
      <c r="AA107" s="373"/>
      <c r="AB107" s="373"/>
    </row>
    <row r="108" spans="1:28" s="398" customFormat="1" ht="14.7" hidden="1" customHeight="1">
      <c r="A108" s="373"/>
      <c r="B108" s="373"/>
      <c r="C108" s="373"/>
      <c r="D108" s="373"/>
      <c r="E108" s="373"/>
      <c r="F108" s="373"/>
      <c r="G108" s="373"/>
      <c r="H108" s="373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3"/>
      <c r="X108" s="373"/>
      <c r="Y108" s="373"/>
      <c r="Z108" s="373"/>
      <c r="AA108" s="373"/>
      <c r="AB108" s="373"/>
    </row>
    <row r="109" spans="1:28" ht="14.7" hidden="1" customHeight="1"/>
    <row r="110" spans="1:28" ht="14.7" hidden="1" customHeight="1"/>
    <row r="111" spans="1:28" ht="14.7" hidden="1" customHeight="1"/>
    <row r="112" spans="1:28" ht="14.7" hidden="1" customHeight="1"/>
    <row r="113" ht="14.7" hidden="1" customHeight="1"/>
    <row r="114" ht="14.7" hidden="1" customHeight="1"/>
    <row r="115" ht="14.7" hidden="1" customHeight="1"/>
    <row r="116" ht="14.7" hidden="1" customHeight="1"/>
    <row r="117" ht="14.7" hidden="1" customHeight="1"/>
    <row r="118" ht="14.7" hidden="1" customHeight="1"/>
    <row r="119" ht="14.7" hidden="1" customHeight="1"/>
    <row r="120" ht="14.7" hidden="1" customHeight="1"/>
    <row r="121" ht="14.7" hidden="1" customHeight="1"/>
    <row r="122" ht="14.7" hidden="1" customHeight="1"/>
    <row r="123" ht="14.7" hidden="1" customHeight="1"/>
    <row r="124" ht="14.7" hidden="1" customHeight="1"/>
    <row r="125" ht="14.7" hidden="1" customHeight="1"/>
    <row r="126" ht="14.7" hidden="1" customHeight="1"/>
    <row r="127" ht="14.7" hidden="1" customHeight="1"/>
    <row r="128" ht="14.7" hidden="1" customHeight="1"/>
    <row r="129" spans="2:28" ht="14.7" hidden="1" customHeight="1"/>
    <row r="130" spans="2:28" ht="14.7" hidden="1" customHeight="1"/>
    <row r="131" spans="2:28" ht="14.7" hidden="1" customHeight="1"/>
    <row r="132" spans="2:28" ht="14.7" hidden="1" customHeight="1"/>
    <row r="133" spans="2:28" ht="14.7" hidden="1" customHeight="1"/>
    <row r="134" spans="2:28" ht="14.7" hidden="1" customHeight="1"/>
    <row r="135" spans="2:28" ht="14.7" hidden="1" customHeight="1"/>
    <row r="136" spans="2:28" ht="14.7" hidden="1" customHeight="1"/>
    <row r="137" spans="2:28" ht="14.7" hidden="1" customHeight="1"/>
    <row r="138" spans="2:28" ht="14.7" hidden="1" customHeight="1"/>
    <row r="139" spans="2:28" ht="14.7" hidden="1" customHeight="1"/>
    <row r="140" spans="2:28" ht="14.7" hidden="1" customHeight="1"/>
    <row r="141" spans="2:28" ht="14.7" hidden="1" customHeight="1">
      <c r="B141" s="473"/>
      <c r="C141" s="473"/>
      <c r="D141" s="473"/>
      <c r="E141" s="473"/>
      <c r="F141" s="473"/>
      <c r="G141" s="473"/>
      <c r="H141" s="473"/>
      <c r="I141" s="473"/>
      <c r="J141" s="473"/>
      <c r="K141" s="473"/>
      <c r="L141" s="473"/>
      <c r="M141" s="473"/>
      <c r="N141" s="473"/>
      <c r="O141" s="473"/>
    </row>
    <row r="142" spans="2:28" ht="14.7" hidden="1" customHeight="1">
      <c r="B142" s="398"/>
      <c r="C142" s="398"/>
      <c r="D142" s="398"/>
      <c r="E142" s="398"/>
      <c r="F142" s="398"/>
      <c r="G142" s="398"/>
      <c r="H142" s="398"/>
      <c r="I142" s="398"/>
      <c r="J142" s="398"/>
      <c r="K142" s="398"/>
      <c r="L142" s="398"/>
      <c r="M142" s="398"/>
      <c r="N142" s="398"/>
      <c r="O142" s="398"/>
      <c r="AA142" s="473"/>
      <c r="AB142" s="473"/>
    </row>
    <row r="143" spans="2:28" ht="14.7" hidden="1" customHeight="1">
      <c r="AA143" s="398"/>
      <c r="AB143" s="398"/>
    </row>
    <row r="144" spans="2:28" ht="14.7" hidden="1" customHeight="1"/>
    <row r="145" spans="1:26" ht="14.7" hidden="1" customHeight="1"/>
    <row r="146" spans="1:26" ht="14.7" hidden="1" customHeight="1"/>
    <row r="147" spans="1:26" ht="14.7" hidden="1" customHeight="1"/>
    <row r="148" spans="1:26" ht="14.7" hidden="1" customHeight="1"/>
    <row r="149" spans="1:26" ht="14.7" hidden="1" customHeight="1"/>
    <row r="150" spans="1:26" ht="14.7" hidden="1" customHeight="1"/>
    <row r="151" spans="1:26" ht="14.7" hidden="1" customHeight="1"/>
    <row r="152" spans="1:26" ht="14.7" hidden="1" customHeight="1"/>
    <row r="153" spans="1:26" ht="14.7" hidden="1" customHeight="1"/>
    <row r="154" spans="1:26" ht="14.7" hidden="1" customHeight="1"/>
    <row r="155" spans="1:26" ht="14.7" hidden="1" customHeight="1">
      <c r="A155" s="473"/>
    </row>
    <row r="156" spans="1:26" ht="14.7" hidden="1" customHeight="1">
      <c r="A156" s="398"/>
    </row>
    <row r="157" spans="1:26" ht="14.7" hidden="1" customHeight="1">
      <c r="P157" s="473"/>
      <c r="Q157" s="473"/>
      <c r="R157" s="473"/>
      <c r="S157" s="473"/>
      <c r="T157" s="473"/>
      <c r="U157" s="473"/>
      <c r="V157" s="473"/>
      <c r="W157" s="473"/>
      <c r="X157" s="473"/>
      <c r="Y157" s="473"/>
      <c r="Z157" s="473"/>
    </row>
    <row r="158" spans="1:26" ht="14.7" hidden="1" customHeight="1">
      <c r="P158" s="398"/>
      <c r="Q158" s="398"/>
      <c r="R158" s="398"/>
      <c r="S158" s="398"/>
      <c r="T158" s="398"/>
      <c r="U158" s="398"/>
      <c r="V158" s="398"/>
      <c r="W158" s="398"/>
      <c r="X158" s="398"/>
      <c r="Y158" s="398"/>
      <c r="Z158" s="398"/>
    </row>
    <row r="159" spans="1:26" ht="14.7" hidden="1" customHeight="1"/>
    <row r="160" spans="1:26" ht="14.7" hidden="1" customHeight="1"/>
    <row r="161" spans="1:28" s="473" customFormat="1" ht="14.7" hidden="1" customHeight="1">
      <c r="A161" s="373"/>
      <c r="B161" s="373"/>
      <c r="C161" s="373"/>
      <c r="D161" s="373"/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73"/>
      <c r="R161" s="373"/>
      <c r="S161" s="373"/>
      <c r="T161" s="373"/>
      <c r="U161" s="373"/>
      <c r="V161" s="373"/>
      <c r="W161" s="373"/>
      <c r="X161" s="373"/>
      <c r="Y161" s="373"/>
      <c r="Z161" s="373"/>
      <c r="AA161" s="373"/>
      <c r="AB161" s="373"/>
    </row>
    <row r="162" spans="1:28" s="398" customFormat="1" ht="14.7" hidden="1" customHeight="1">
      <c r="A162" s="373"/>
      <c r="B162" s="373"/>
      <c r="C162" s="373"/>
      <c r="D162" s="373"/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73"/>
      <c r="R162" s="373"/>
      <c r="S162" s="373"/>
      <c r="T162" s="373"/>
      <c r="U162" s="373"/>
      <c r="V162" s="373"/>
      <c r="W162" s="373"/>
      <c r="X162" s="373"/>
      <c r="Y162" s="373"/>
      <c r="Z162" s="373"/>
      <c r="AA162" s="373"/>
      <c r="AB162" s="373"/>
    </row>
    <row r="163" spans="1:28" ht="14.7" hidden="1" customHeight="1"/>
    <row r="164" spans="1:28" ht="14.7" hidden="1" customHeight="1"/>
    <row r="165" spans="1:28" ht="14.7" hidden="1" customHeight="1"/>
    <row r="166" spans="1:28" ht="14.7" hidden="1" customHeight="1"/>
    <row r="167" spans="1:28" ht="14.7" hidden="1" customHeight="1"/>
    <row r="168" spans="1:28" ht="14.7" hidden="1" customHeight="1"/>
    <row r="169" spans="1:28" ht="14.7" hidden="1" customHeight="1"/>
    <row r="170" spans="1:28" ht="14.7" hidden="1" customHeight="1"/>
    <row r="171" spans="1:28" ht="14.7" hidden="1" customHeight="1"/>
    <row r="172" spans="1:28" ht="14.7" hidden="1" customHeight="1"/>
    <row r="173" spans="1:28" ht="14.7" hidden="1" customHeight="1"/>
    <row r="174" spans="1:28" ht="14.7" hidden="1" customHeight="1"/>
    <row r="175" spans="1:28" ht="14.7" hidden="1" customHeight="1"/>
    <row r="176" spans="1:28" ht="14.7" hidden="1" customHeight="1"/>
    <row r="177" ht="14.7" hidden="1" customHeight="1"/>
    <row r="178" ht="14.7" hidden="1" customHeight="1"/>
    <row r="179" ht="14.7" hidden="1" customHeight="1"/>
    <row r="180" ht="14.7" hidden="1" customHeight="1"/>
    <row r="181" ht="14.7" hidden="1" customHeight="1"/>
    <row r="182" ht="14.7" hidden="1" customHeight="1"/>
    <row r="183" ht="14.7" hidden="1" customHeight="1"/>
    <row r="184" ht="14.7" hidden="1" customHeight="1"/>
    <row r="185" ht="14.7" hidden="1" customHeight="1"/>
    <row r="186" ht="14.7" hidden="1" customHeight="1"/>
    <row r="187" ht="14.7" hidden="1" customHeight="1"/>
    <row r="188" ht="14.7" hidden="1" customHeight="1"/>
    <row r="189" ht="14.7" hidden="1" customHeight="1"/>
    <row r="190" ht="14.7" hidden="1" customHeight="1"/>
    <row r="191" ht="14.7" hidden="1" customHeight="1"/>
    <row r="192" ht="14.7" hidden="1" customHeight="1"/>
    <row r="193" spans="2:28" ht="14.7" hidden="1" customHeight="1"/>
    <row r="194" spans="2:28" ht="14.7" hidden="1" customHeight="1"/>
    <row r="195" spans="2:28" ht="14.7" hidden="1" customHeight="1"/>
    <row r="196" spans="2:28" ht="14.7" hidden="1" customHeight="1"/>
    <row r="197" spans="2:28" ht="14.7" hidden="1" customHeight="1"/>
    <row r="198" spans="2:28" ht="14.7" hidden="1" customHeight="1"/>
    <row r="199" spans="2:28" ht="14.7" hidden="1" customHeight="1"/>
    <row r="200" spans="2:28" ht="14.7" hidden="1" customHeight="1"/>
    <row r="201" spans="2:28" ht="14.7" hidden="1" customHeight="1">
      <c r="B201" s="376"/>
      <c r="C201" s="376"/>
      <c r="D201" s="376"/>
      <c r="E201" s="376"/>
      <c r="F201" s="376"/>
      <c r="G201" s="376"/>
      <c r="H201" s="376"/>
      <c r="I201" s="376"/>
      <c r="J201" s="376"/>
      <c r="K201" s="376"/>
      <c r="L201" s="376"/>
      <c r="M201" s="376"/>
      <c r="N201" s="376"/>
      <c r="O201" s="376"/>
    </row>
    <row r="202" spans="2:28" ht="14.7" hidden="1" customHeight="1">
      <c r="AA202" s="376"/>
      <c r="AB202" s="376"/>
    </row>
    <row r="203" spans="2:28" ht="14.7" hidden="1" customHeight="1">
      <c r="B203" s="473"/>
      <c r="C203" s="473"/>
      <c r="D203" s="473"/>
      <c r="E203" s="473"/>
      <c r="F203" s="473"/>
      <c r="G203" s="473"/>
      <c r="H203" s="473"/>
      <c r="I203" s="473"/>
      <c r="J203" s="473"/>
      <c r="K203" s="473"/>
      <c r="L203" s="473"/>
      <c r="M203" s="473"/>
      <c r="N203" s="473"/>
      <c r="O203" s="473"/>
    </row>
    <row r="204" spans="2:28" ht="14.7" hidden="1" customHeight="1">
      <c r="B204" s="473"/>
      <c r="C204" s="473"/>
      <c r="D204" s="473"/>
      <c r="E204" s="473"/>
      <c r="F204" s="473"/>
      <c r="G204" s="473"/>
      <c r="H204" s="473"/>
      <c r="I204" s="473"/>
      <c r="J204" s="473"/>
      <c r="K204" s="473"/>
      <c r="L204" s="473"/>
      <c r="M204" s="473"/>
      <c r="N204" s="473"/>
      <c r="O204" s="473"/>
      <c r="AA204" s="473"/>
      <c r="AB204" s="473"/>
    </row>
    <row r="205" spans="2:28" ht="14.7" hidden="1" customHeight="1">
      <c r="B205" s="473"/>
      <c r="C205" s="473"/>
      <c r="D205" s="473"/>
      <c r="E205" s="473"/>
      <c r="F205" s="473"/>
      <c r="G205" s="473"/>
      <c r="H205" s="473"/>
      <c r="I205" s="473"/>
      <c r="J205" s="473"/>
      <c r="K205" s="473"/>
      <c r="L205" s="473"/>
      <c r="M205" s="473"/>
      <c r="N205" s="473"/>
      <c r="O205" s="473"/>
      <c r="AA205" s="473"/>
      <c r="AB205" s="473"/>
    </row>
    <row r="206" spans="2:28" ht="14.7" hidden="1" customHeight="1">
      <c r="B206" s="473"/>
      <c r="C206" s="473"/>
      <c r="D206" s="473"/>
      <c r="E206" s="473"/>
      <c r="F206" s="473"/>
      <c r="G206" s="473"/>
      <c r="H206" s="473"/>
      <c r="I206" s="473"/>
      <c r="J206" s="473"/>
      <c r="K206" s="473"/>
      <c r="L206" s="473"/>
      <c r="M206" s="473"/>
      <c r="N206" s="473"/>
      <c r="O206" s="473"/>
      <c r="AA206" s="473"/>
      <c r="AB206" s="473"/>
    </row>
    <row r="207" spans="2:28" ht="14.7" hidden="1" customHeight="1">
      <c r="B207" s="473"/>
      <c r="C207" s="473"/>
      <c r="D207" s="473"/>
      <c r="E207" s="473"/>
      <c r="F207" s="473"/>
      <c r="G207" s="473"/>
      <c r="H207" s="473"/>
      <c r="I207" s="473"/>
      <c r="J207" s="473"/>
      <c r="K207" s="473"/>
      <c r="L207" s="473"/>
      <c r="M207" s="473"/>
      <c r="N207" s="473"/>
      <c r="O207" s="473"/>
      <c r="AA207" s="473"/>
      <c r="AB207" s="473"/>
    </row>
    <row r="208" spans="2:28" ht="14.7" hidden="1" customHeight="1">
      <c r="B208" s="473"/>
      <c r="C208" s="473"/>
      <c r="D208" s="473"/>
      <c r="E208" s="473"/>
      <c r="F208" s="473"/>
      <c r="G208" s="473"/>
      <c r="H208" s="473"/>
      <c r="I208" s="473"/>
      <c r="J208" s="473"/>
      <c r="K208" s="473"/>
      <c r="L208" s="473"/>
      <c r="M208" s="473"/>
      <c r="N208" s="473"/>
      <c r="O208" s="473"/>
      <c r="AA208" s="473"/>
      <c r="AB208" s="473"/>
    </row>
    <row r="209" spans="1:28" ht="14.7" hidden="1" customHeight="1">
      <c r="AA209" s="473"/>
      <c r="AB209" s="473"/>
    </row>
    <row r="210" spans="1:28" ht="14.7" hidden="1" customHeight="1"/>
    <row r="211" spans="1:28" ht="14.7" hidden="1" customHeight="1">
      <c r="B211" s="473"/>
      <c r="C211" s="473"/>
      <c r="D211" s="473"/>
      <c r="E211" s="473"/>
      <c r="F211" s="473"/>
      <c r="G211" s="473"/>
      <c r="H211" s="473"/>
      <c r="I211" s="473"/>
      <c r="J211" s="473"/>
      <c r="K211" s="473"/>
      <c r="L211" s="473"/>
      <c r="M211" s="473"/>
      <c r="N211" s="473"/>
      <c r="O211" s="473"/>
    </row>
    <row r="212" spans="1:28" ht="14.7" hidden="1" customHeight="1">
      <c r="B212" s="473"/>
      <c r="C212" s="473"/>
      <c r="D212" s="473"/>
      <c r="E212" s="473"/>
      <c r="F212" s="473"/>
      <c r="G212" s="473"/>
      <c r="H212" s="473"/>
      <c r="I212" s="473"/>
      <c r="J212" s="473"/>
      <c r="K212" s="473"/>
      <c r="L212" s="473"/>
      <c r="M212" s="473"/>
      <c r="N212" s="473"/>
      <c r="O212" s="473"/>
      <c r="AA212" s="473"/>
      <c r="AB212" s="473"/>
    </row>
    <row r="213" spans="1:28" ht="14.7" hidden="1" customHeight="1">
      <c r="B213" s="473"/>
      <c r="C213" s="473"/>
      <c r="D213" s="473"/>
      <c r="E213" s="473"/>
      <c r="F213" s="473"/>
      <c r="G213" s="473"/>
      <c r="H213" s="473"/>
      <c r="I213" s="473"/>
      <c r="J213" s="473"/>
      <c r="K213" s="473"/>
      <c r="L213" s="473"/>
      <c r="M213" s="473"/>
      <c r="N213" s="473"/>
      <c r="O213" s="473"/>
      <c r="AA213" s="473"/>
      <c r="AB213" s="473"/>
    </row>
    <row r="214" spans="1:28" ht="14.7" hidden="1" customHeight="1">
      <c r="AA214" s="473"/>
      <c r="AB214" s="473"/>
    </row>
    <row r="215" spans="1:28" ht="14.7" hidden="1" customHeight="1">
      <c r="A215" s="376"/>
    </row>
    <row r="216" spans="1:28" ht="14.7" hidden="1" customHeight="1"/>
    <row r="217" spans="1:28" ht="14.7" hidden="1" customHeight="1">
      <c r="A217" s="473"/>
      <c r="P217" s="376"/>
      <c r="Q217" s="376"/>
      <c r="R217" s="376"/>
      <c r="S217" s="376"/>
      <c r="T217" s="376"/>
      <c r="U217" s="376"/>
      <c r="V217" s="376"/>
      <c r="W217" s="376"/>
      <c r="X217" s="376"/>
      <c r="Y217" s="376"/>
      <c r="Z217" s="376"/>
    </row>
    <row r="218" spans="1:28" ht="14.7" hidden="1" customHeight="1">
      <c r="A218" s="473"/>
    </row>
    <row r="219" spans="1:28" ht="14.7" hidden="1" customHeight="1">
      <c r="A219" s="473"/>
      <c r="P219" s="473"/>
      <c r="Q219" s="473"/>
      <c r="R219" s="473"/>
      <c r="S219" s="473"/>
      <c r="T219" s="473"/>
      <c r="U219" s="473"/>
      <c r="V219" s="473"/>
      <c r="W219" s="473"/>
      <c r="X219" s="473"/>
      <c r="Y219" s="473"/>
      <c r="Z219" s="473"/>
    </row>
    <row r="220" spans="1:28" ht="14.7" hidden="1" customHeight="1">
      <c r="A220" s="473"/>
      <c r="P220" s="473"/>
      <c r="Q220" s="473"/>
      <c r="R220" s="473"/>
      <c r="S220" s="473"/>
      <c r="T220" s="473"/>
      <c r="U220" s="473"/>
      <c r="V220" s="473"/>
      <c r="W220" s="473"/>
      <c r="X220" s="473"/>
      <c r="Y220" s="473"/>
      <c r="Z220" s="473"/>
    </row>
    <row r="221" spans="1:28" s="376" customFormat="1" ht="14.7" hidden="1" customHeight="1">
      <c r="A221" s="473"/>
      <c r="B221" s="373"/>
      <c r="C221" s="373"/>
      <c r="D221" s="373"/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473"/>
      <c r="Q221" s="473"/>
      <c r="R221" s="473"/>
      <c r="S221" s="473"/>
      <c r="T221" s="473"/>
      <c r="U221" s="473"/>
      <c r="V221" s="473"/>
      <c r="W221" s="473"/>
      <c r="X221" s="473"/>
      <c r="Y221" s="473"/>
      <c r="Z221" s="473"/>
      <c r="AA221" s="373"/>
      <c r="AB221" s="373"/>
    </row>
    <row r="222" spans="1:28" ht="14.7" hidden="1" customHeight="1">
      <c r="A222" s="473"/>
      <c r="P222" s="473"/>
      <c r="Q222" s="473"/>
      <c r="R222" s="473"/>
      <c r="S222" s="473"/>
      <c r="T222" s="473"/>
      <c r="U222" s="473"/>
      <c r="V222" s="473"/>
      <c r="W222" s="473"/>
      <c r="X222" s="473"/>
      <c r="Y222" s="473"/>
      <c r="Z222" s="473"/>
    </row>
    <row r="223" spans="1:28" s="473" customFormat="1" ht="14.7" hidden="1" customHeight="1">
      <c r="A223" s="373"/>
      <c r="B223" s="373"/>
      <c r="C223" s="373"/>
      <c r="D223" s="373"/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AA223" s="373"/>
      <c r="AB223" s="373"/>
    </row>
    <row r="224" spans="1:28" s="473" customFormat="1" ht="14.7" hidden="1" customHeight="1">
      <c r="A224" s="373"/>
      <c r="B224" s="373"/>
      <c r="C224" s="373"/>
      <c r="D224" s="373"/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AA224" s="373"/>
      <c r="AB224" s="373"/>
    </row>
    <row r="225" spans="1:28" s="473" customFormat="1" ht="14.7" hidden="1" customHeight="1">
      <c r="B225" s="373"/>
      <c r="C225" s="373"/>
      <c r="D225" s="373"/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73"/>
      <c r="R225" s="373"/>
      <c r="S225" s="373"/>
      <c r="T225" s="373"/>
      <c r="U225" s="373"/>
      <c r="V225" s="373"/>
      <c r="W225" s="373"/>
      <c r="X225" s="373"/>
      <c r="Y225" s="373"/>
      <c r="Z225" s="373"/>
      <c r="AA225" s="373"/>
      <c r="AB225" s="373"/>
    </row>
    <row r="226" spans="1:28" s="473" customFormat="1" ht="14.7" hidden="1" customHeight="1">
      <c r="B226" s="373"/>
      <c r="C226" s="373"/>
      <c r="D226" s="373"/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73"/>
      <c r="R226" s="373"/>
      <c r="S226" s="373"/>
      <c r="T226" s="373"/>
      <c r="U226" s="373"/>
      <c r="V226" s="373"/>
      <c r="W226" s="373"/>
      <c r="X226" s="373"/>
      <c r="Y226" s="373"/>
      <c r="Z226" s="373"/>
      <c r="AA226" s="373"/>
      <c r="AB226" s="373"/>
    </row>
    <row r="227" spans="1:28" s="473" customFormat="1" ht="14.7" hidden="1" customHeight="1">
      <c r="B227" s="373"/>
      <c r="C227" s="373"/>
      <c r="D227" s="373"/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AA227" s="373"/>
      <c r="AB227" s="373"/>
    </row>
    <row r="228" spans="1:28" s="473" customFormat="1" ht="14.7" hidden="1" customHeight="1">
      <c r="A228" s="373"/>
      <c r="B228" s="373"/>
      <c r="C228" s="373"/>
      <c r="D228" s="373"/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AA228" s="373"/>
      <c r="AB228" s="373"/>
    </row>
    <row r="229" spans="1:28" ht="14.7" hidden="1" customHeight="1">
      <c r="P229" s="473"/>
      <c r="Q229" s="473"/>
      <c r="R229" s="473"/>
      <c r="S229" s="473"/>
      <c r="T229" s="473"/>
      <c r="U229" s="473"/>
      <c r="V229" s="473"/>
      <c r="W229" s="473"/>
      <c r="X229" s="473"/>
      <c r="Y229" s="473"/>
      <c r="Z229" s="473"/>
    </row>
    <row r="230" spans="1:28" ht="14.7" hidden="1" customHeight="1"/>
    <row r="231" spans="1:28" s="473" customFormat="1" ht="14.7" hidden="1" customHeight="1">
      <c r="A231" s="373"/>
      <c r="B231" s="373"/>
      <c r="C231" s="373"/>
      <c r="D231" s="373"/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</row>
    <row r="232" spans="1:28" s="473" customFormat="1" ht="14.7" hidden="1" customHeight="1">
      <c r="A232" s="373"/>
      <c r="B232" s="373"/>
      <c r="C232" s="373"/>
      <c r="D232" s="373"/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73"/>
      <c r="R232" s="373"/>
      <c r="S232" s="373"/>
      <c r="T232" s="373"/>
      <c r="U232" s="373"/>
      <c r="V232" s="373"/>
      <c r="W232" s="373"/>
      <c r="X232" s="373"/>
      <c r="Y232" s="373"/>
      <c r="Z232" s="373"/>
      <c r="AA232" s="373"/>
      <c r="AB232" s="373"/>
    </row>
    <row r="233" spans="1:28" s="473" customFormat="1" ht="14.7" hidden="1" customHeight="1">
      <c r="A233" s="373"/>
      <c r="B233" s="373"/>
      <c r="C233" s="373"/>
      <c r="D233" s="373"/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73"/>
      <c r="R233" s="373"/>
      <c r="S233" s="373"/>
      <c r="T233" s="373"/>
      <c r="U233" s="373"/>
      <c r="V233" s="373"/>
      <c r="W233" s="373"/>
      <c r="X233" s="373"/>
      <c r="Y233" s="373"/>
      <c r="Z233" s="373"/>
      <c r="AA233" s="373"/>
      <c r="AB233" s="373"/>
    </row>
    <row r="234" spans="1:28" ht="14.7" hidden="1" customHeight="1"/>
    <row r="235" spans="1:28" ht="14.7" hidden="1" customHeight="1"/>
    <row r="236" spans="1:28" ht="14.7" hidden="1" customHeight="1"/>
    <row r="237" spans="1:28" ht="14.7" hidden="1" customHeight="1"/>
    <row r="238" spans="1:28" ht="14.7" hidden="1" customHeight="1"/>
    <row r="239" spans="1:28" ht="14.7" hidden="1" customHeight="1"/>
    <row r="240" spans="1:28" ht="14.7" hidden="1" customHeight="1"/>
    <row r="241" ht="14.7" hidden="1" customHeight="1"/>
    <row r="242" ht="14.7" hidden="1" customHeight="1"/>
    <row r="243" ht="14.7" hidden="1" customHeight="1"/>
    <row r="244" ht="14.7" hidden="1" customHeight="1"/>
    <row r="245" ht="14.7" hidden="1" customHeight="1"/>
    <row r="246" ht="14.7" hidden="1" customHeight="1"/>
    <row r="247" ht="14.7" hidden="1" customHeight="1"/>
    <row r="248" ht="14.7" hidden="1" customHeight="1"/>
    <row r="249" ht="14.7" hidden="1" customHeight="1"/>
    <row r="250" ht="14.7" hidden="1" customHeight="1"/>
    <row r="251" ht="14.7" hidden="1" customHeight="1"/>
    <row r="252" ht="14.7" hidden="1" customHeight="1"/>
    <row r="253" ht="14.7" hidden="1" customHeight="1"/>
    <row r="254" ht="14.7" hidden="1" customHeight="1"/>
    <row r="255" ht="14.7" hidden="1" customHeight="1"/>
    <row r="256" ht="14.7" hidden="1" customHeight="1"/>
    <row r="257" ht="14.7" hidden="1" customHeight="1"/>
    <row r="258" ht="14.7" hidden="1" customHeight="1"/>
    <row r="259" ht="14.7" hidden="1" customHeight="1"/>
    <row r="260" ht="14.7" hidden="1" customHeight="1"/>
    <row r="261" ht="14.7" hidden="1" customHeight="1"/>
    <row r="262" ht="14.7" hidden="1" customHeight="1"/>
    <row r="263" ht="14.7" hidden="1" customHeight="1"/>
    <row r="264" ht="14.7" hidden="1" customHeight="1"/>
  </sheetData>
  <mergeCells count="120">
    <mergeCell ref="N59:O59"/>
    <mergeCell ref="AA59:AB59"/>
    <mergeCell ref="N60:O60"/>
    <mergeCell ref="P60:Z60"/>
    <mergeCell ref="AA60:AB60"/>
    <mergeCell ref="N61:O61"/>
    <mergeCell ref="P61:Z61"/>
    <mergeCell ref="AA61:AB61"/>
    <mergeCell ref="B62:M62"/>
    <mergeCell ref="N62:O62"/>
    <mergeCell ref="P62:Z62"/>
    <mergeCell ref="AA62:AB62"/>
    <mergeCell ref="N54:O54"/>
    <mergeCell ref="AA54:AB54"/>
    <mergeCell ref="N55:O55"/>
    <mergeCell ref="AA55:AB55"/>
    <mergeCell ref="N56:O56"/>
    <mergeCell ref="AA56:AB56"/>
    <mergeCell ref="N57:O57"/>
    <mergeCell ref="AA57:AB57"/>
    <mergeCell ref="N58:O58"/>
    <mergeCell ref="AA58:AB58"/>
    <mergeCell ref="N49:O49"/>
    <mergeCell ref="AA49:AB49"/>
    <mergeCell ref="N50:O50"/>
    <mergeCell ref="AA50:AB50"/>
    <mergeCell ref="N51:O51"/>
    <mergeCell ref="AA51:AB51"/>
    <mergeCell ref="N52:O52"/>
    <mergeCell ref="AA52:AB52"/>
    <mergeCell ref="N53:O53"/>
    <mergeCell ref="N42:O42"/>
    <mergeCell ref="AA42:AB42"/>
    <mergeCell ref="N43:O43"/>
    <mergeCell ref="N44:O44"/>
    <mergeCell ref="N45:O45"/>
    <mergeCell ref="N46:O46"/>
    <mergeCell ref="AA46:AB46"/>
    <mergeCell ref="N47:O47"/>
    <mergeCell ref="N48:O48"/>
    <mergeCell ref="AA48:AB48"/>
    <mergeCell ref="N37:O37"/>
    <mergeCell ref="AA37:AB37"/>
    <mergeCell ref="N38:O38"/>
    <mergeCell ref="AA38:AB38"/>
    <mergeCell ref="N39:O39"/>
    <mergeCell ref="AA39:AB39"/>
    <mergeCell ref="N40:O40"/>
    <mergeCell ref="AA40:AB40"/>
    <mergeCell ref="N41:O41"/>
    <mergeCell ref="AA41:AB41"/>
    <mergeCell ref="N32:O32"/>
    <mergeCell ref="AA32:AB32"/>
    <mergeCell ref="N33:O33"/>
    <mergeCell ref="AA33:AB33"/>
    <mergeCell ref="N34:O34"/>
    <mergeCell ref="AA34:AB34"/>
    <mergeCell ref="N35:O35"/>
    <mergeCell ref="AA35:AB35"/>
    <mergeCell ref="N36:O36"/>
    <mergeCell ref="AA36:AB36"/>
    <mergeCell ref="N27:O27"/>
    <mergeCell ref="AA27:AB27"/>
    <mergeCell ref="N28:O28"/>
    <mergeCell ref="AA28:AB28"/>
    <mergeCell ref="N29:O29"/>
    <mergeCell ref="AA29:AB29"/>
    <mergeCell ref="N30:O30"/>
    <mergeCell ref="AA30:AB30"/>
    <mergeCell ref="N31:O31"/>
    <mergeCell ref="AA31:AB31"/>
    <mergeCell ref="N22:O22"/>
    <mergeCell ref="P22:Z22"/>
    <mergeCell ref="AA22:AB22"/>
    <mergeCell ref="N23:O23"/>
    <mergeCell ref="N24:O24"/>
    <mergeCell ref="AA24:AB24"/>
    <mergeCell ref="N25:O25"/>
    <mergeCell ref="AA25:AB25"/>
    <mergeCell ref="N26:O26"/>
    <mergeCell ref="AA26:AB26"/>
    <mergeCell ref="N17:O17"/>
    <mergeCell ref="AA17:AB17"/>
    <mergeCell ref="N18:O18"/>
    <mergeCell ref="AA18:AB18"/>
    <mergeCell ref="N19:O19"/>
    <mergeCell ref="AA19:AB19"/>
    <mergeCell ref="N20:O20"/>
    <mergeCell ref="AA20:AB20"/>
    <mergeCell ref="N21:O21"/>
    <mergeCell ref="AA21:AB21"/>
    <mergeCell ref="N12:O12"/>
    <mergeCell ref="AA12:AB12"/>
    <mergeCell ref="N13:O13"/>
    <mergeCell ref="AA13:AB13"/>
    <mergeCell ref="N14:O14"/>
    <mergeCell ref="AA14:AB14"/>
    <mergeCell ref="N15:O15"/>
    <mergeCell ref="AA15:AB15"/>
    <mergeCell ref="N16:O16"/>
    <mergeCell ref="AA16:AB16"/>
    <mergeCell ref="N7:O7"/>
    <mergeCell ref="AA7:AB7"/>
    <mergeCell ref="N8:O8"/>
    <mergeCell ref="AA8:AB8"/>
    <mergeCell ref="N9:O9"/>
    <mergeCell ref="AA9:AB9"/>
    <mergeCell ref="N10:O10"/>
    <mergeCell ref="AA10:AB10"/>
    <mergeCell ref="N11:O11"/>
    <mergeCell ref="AA11:AB11"/>
    <mergeCell ref="B1:AB1"/>
    <mergeCell ref="B2:AB2"/>
    <mergeCell ref="B3:AB3"/>
    <mergeCell ref="B5:M5"/>
    <mergeCell ref="N5:O5"/>
    <mergeCell ref="P5:Z5"/>
    <mergeCell ref="AA5:AB5"/>
    <mergeCell ref="N6:O6"/>
    <mergeCell ref="AA6:AB6"/>
  </mergeCells>
  <phoneticPr fontId="2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useFirstPageNumber="1" r:id="rId1"/>
  <headerFooter alignWithMargins="0"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8544E9-4031-4407-B669-9E8BF3FEFB2D}">
          <x14:formula1>
            <xm:f>按分率!$B$3:$B$22</xm:f>
          </x14:formula1>
          <xm:sqref>AE2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theme="7" tint="0.59999389629810485"/>
  </sheetPr>
  <dimension ref="A1:P293"/>
  <sheetViews>
    <sheetView showGridLines="0" zoomScale="75" zoomScaleNormal="75" workbookViewId="0">
      <pane xSplit="11" ySplit="6" topLeftCell="L21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" defaultRowHeight="18" customHeight="1"/>
  <cols>
    <col min="1" max="1" width="1.21875" style="154" customWidth="1"/>
    <col min="2" max="10" width="2.109375" style="154" customWidth="1"/>
    <col min="11" max="11" width="18.33203125" style="154" customWidth="1"/>
    <col min="12" max="13" width="7.6640625" style="154" customWidth="1"/>
    <col min="14" max="14" width="0.6640625" style="154" customWidth="1"/>
    <col min="15" max="16384" width="9" style="154"/>
  </cols>
  <sheetData>
    <row r="1" spans="1:16" ht="18" customHeight="1">
      <c r="A1" s="869" t="s">
        <v>814</v>
      </c>
      <c r="B1" s="869"/>
      <c r="C1" s="869"/>
      <c r="D1" s="869"/>
      <c r="E1" s="869"/>
      <c r="F1" s="869"/>
      <c r="G1" s="869"/>
      <c r="H1" s="869"/>
      <c r="I1" s="869"/>
      <c r="J1" s="869"/>
      <c r="K1" s="869"/>
      <c r="L1" s="869"/>
      <c r="M1" s="869"/>
    </row>
    <row r="2" spans="1:16" ht="23.25" customHeight="1">
      <c r="A2" s="870" t="s">
        <v>815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200"/>
      <c r="O2" s="200"/>
      <c r="P2" s="200"/>
    </row>
    <row r="3" spans="1:16" ht="14.1" customHeight="1">
      <c r="A3" s="1015" t="s">
        <v>1120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200"/>
      <c r="O3" s="741" t="str">
        <f>'貸借対照表 (按分)'!AD2</f>
        <v>構成町</v>
      </c>
      <c r="P3" s="200">
        <f>'貸借対照表 (按分)'!AE2</f>
        <v>0</v>
      </c>
    </row>
    <row r="4" spans="1:16" ht="14.1" customHeight="1">
      <c r="A4" s="871" t="s">
        <v>1121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200"/>
      <c r="O4" s="741" t="str">
        <f>'貸借対照表 (按分)'!AD3</f>
        <v>按分率</v>
      </c>
      <c r="P4" s="740">
        <f>'貸借対照表 (按分)'!AE3</f>
        <v>0</v>
      </c>
    </row>
    <row r="5" spans="1:16" ht="15.75" customHeight="1" thickBot="1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1"/>
      <c r="L5" s="200"/>
      <c r="M5" s="201" t="s">
        <v>652</v>
      </c>
      <c r="N5" s="200"/>
      <c r="O5" s="200"/>
      <c r="P5" s="200"/>
    </row>
    <row r="6" spans="1:16" ht="15.75" customHeight="1" thickBot="1">
      <c r="A6" s="1016" t="s">
        <v>653</v>
      </c>
      <c r="B6" s="1017"/>
      <c r="C6" s="1017"/>
      <c r="D6" s="1017"/>
      <c r="E6" s="1017"/>
      <c r="F6" s="1017"/>
      <c r="G6" s="1017"/>
      <c r="H6" s="1017"/>
      <c r="I6" s="1017"/>
      <c r="J6" s="1017"/>
      <c r="K6" s="1017"/>
      <c r="L6" s="1018" t="s">
        <v>654</v>
      </c>
      <c r="M6" s="1019"/>
      <c r="N6" s="200"/>
      <c r="O6" s="200"/>
      <c r="P6" s="200"/>
    </row>
    <row r="7" spans="1:16" ht="15.75" customHeight="1">
      <c r="A7" s="165"/>
      <c r="B7" s="175" t="s">
        <v>818</v>
      </c>
      <c r="C7" s="175"/>
      <c r="D7" s="156"/>
      <c r="E7" s="175"/>
      <c r="F7" s="175"/>
      <c r="G7" s="175"/>
      <c r="H7" s="175"/>
      <c r="L7" s="1020" t="e">
        <f>SUM(L8,L23)</f>
        <v>#REF!</v>
      </c>
      <c r="M7" s="1021"/>
    </row>
    <row r="8" spans="1:16" ht="15.75" customHeight="1">
      <c r="A8" s="165"/>
      <c r="B8" s="175"/>
      <c r="C8" s="175" t="s">
        <v>819</v>
      </c>
      <c r="D8" s="175"/>
      <c r="E8" s="175"/>
      <c r="F8" s="175"/>
      <c r="G8" s="175"/>
      <c r="H8" s="175"/>
      <c r="L8" s="1020" t="e">
        <f>SUM(L9,L14,L19)</f>
        <v>#REF!</v>
      </c>
      <c r="M8" s="1021"/>
    </row>
    <row r="9" spans="1:16" ht="15.75" customHeight="1">
      <c r="A9" s="165"/>
      <c r="B9" s="175"/>
      <c r="C9" s="175"/>
      <c r="D9" s="175" t="s">
        <v>699</v>
      </c>
      <c r="E9" s="175"/>
      <c r="F9" s="175"/>
      <c r="G9" s="175"/>
      <c r="H9" s="175"/>
      <c r="L9" s="1020" t="e">
        <f>SUM(L10:M13)</f>
        <v>#REF!</v>
      </c>
      <c r="M9" s="1021"/>
      <c r="O9" s="154" t="s">
        <v>700</v>
      </c>
    </row>
    <row r="10" spans="1:16" ht="15.75" customHeight="1">
      <c r="A10" s="165"/>
      <c r="B10" s="175"/>
      <c r="C10" s="175"/>
      <c r="D10" s="175"/>
      <c r="E10" s="175" t="s">
        <v>820</v>
      </c>
      <c r="F10" s="175"/>
      <c r="G10" s="175"/>
      <c r="H10" s="175"/>
      <c r="L10" s="1020" t="e">
        <f>#REF!*'行政コスト計算書 (按分)'!$P$4</f>
        <v>#REF!</v>
      </c>
      <c r="M10" s="1021"/>
    </row>
    <row r="11" spans="1:16" ht="15.75" customHeight="1">
      <c r="A11" s="165"/>
      <c r="B11" s="175"/>
      <c r="C11" s="175"/>
      <c r="D11" s="175"/>
      <c r="E11" s="175" t="s">
        <v>702</v>
      </c>
      <c r="F11" s="175"/>
      <c r="G11" s="175"/>
      <c r="H11" s="175"/>
      <c r="L11" s="1020" t="e">
        <f>#REF!*'行政コスト計算書 (按分)'!$P$4</f>
        <v>#REF!</v>
      </c>
      <c r="M11" s="1021"/>
    </row>
    <row r="12" spans="1:16" ht="15.75" customHeight="1">
      <c r="A12" s="165"/>
      <c r="B12" s="175"/>
      <c r="C12" s="175"/>
      <c r="D12" s="175"/>
      <c r="E12" s="175" t="s">
        <v>703</v>
      </c>
      <c r="F12" s="175"/>
      <c r="G12" s="175"/>
      <c r="H12" s="175"/>
      <c r="L12" s="1020" t="e">
        <f>#REF!*'行政コスト計算書 (按分)'!$P$4</f>
        <v>#REF!</v>
      </c>
      <c r="M12" s="1021"/>
    </row>
    <row r="13" spans="1:16" ht="15.75" customHeight="1">
      <c r="A13" s="165"/>
      <c r="B13" s="175"/>
      <c r="C13" s="175"/>
      <c r="D13" s="175"/>
      <c r="E13" s="175" t="s">
        <v>704</v>
      </c>
      <c r="F13" s="175"/>
      <c r="G13" s="175"/>
      <c r="H13" s="175"/>
      <c r="K13" s="232"/>
      <c r="L13" s="1020" t="e">
        <f>#REF!*'行政コスト計算書 (按分)'!$P$4</f>
        <v>#REF!</v>
      </c>
      <c r="M13" s="1021"/>
    </row>
    <row r="14" spans="1:16" ht="15.75" customHeight="1">
      <c r="A14" s="165"/>
      <c r="B14" s="175"/>
      <c r="C14" s="175"/>
      <c r="D14" s="175" t="s">
        <v>705</v>
      </c>
      <c r="E14" s="175"/>
      <c r="F14" s="175"/>
      <c r="G14" s="175"/>
      <c r="H14" s="175"/>
      <c r="L14" s="1020" t="e">
        <f>SUM(L15:M18)</f>
        <v>#REF!</v>
      </c>
      <c r="M14" s="1021"/>
    </row>
    <row r="15" spans="1:16" ht="15.75" customHeight="1">
      <c r="A15" s="165"/>
      <c r="B15" s="175"/>
      <c r="C15" s="175"/>
      <c r="D15" s="175"/>
      <c r="E15" s="175" t="s">
        <v>161</v>
      </c>
      <c r="F15" s="175"/>
      <c r="G15" s="175"/>
      <c r="H15" s="175"/>
      <c r="L15" s="1020" t="e">
        <f>#REF!*'行政コスト計算書 (按分)'!$P$4</f>
        <v>#REF!</v>
      </c>
      <c r="M15" s="1021"/>
    </row>
    <row r="16" spans="1:16" ht="15.75" customHeight="1">
      <c r="A16" s="165"/>
      <c r="B16" s="175"/>
      <c r="C16" s="175"/>
      <c r="D16" s="175"/>
      <c r="E16" s="175" t="s">
        <v>706</v>
      </c>
      <c r="F16" s="175"/>
      <c r="G16" s="175"/>
      <c r="H16" s="175"/>
      <c r="L16" s="1020" t="e">
        <f>#REF!*'行政コスト計算書 (按分)'!$P$4</f>
        <v>#REF!</v>
      </c>
      <c r="M16" s="1021"/>
    </row>
    <row r="17" spans="1:13" ht="15.75" customHeight="1">
      <c r="A17" s="165"/>
      <c r="B17" s="175"/>
      <c r="C17" s="175"/>
      <c r="D17" s="175"/>
      <c r="E17" s="175" t="s">
        <v>707</v>
      </c>
      <c r="F17" s="175"/>
      <c r="G17" s="175"/>
      <c r="H17" s="175"/>
      <c r="L17" s="1020" t="e">
        <f>#REF!*'行政コスト計算書 (按分)'!$P$4</f>
        <v>#REF!</v>
      </c>
      <c r="M17" s="1021"/>
    </row>
    <row r="18" spans="1:13" ht="15.75" customHeight="1">
      <c r="A18" s="165"/>
      <c r="B18" s="175"/>
      <c r="C18" s="175"/>
      <c r="D18" s="175"/>
      <c r="E18" s="175" t="s">
        <v>704</v>
      </c>
      <c r="F18" s="175"/>
      <c r="G18" s="175"/>
      <c r="H18" s="175"/>
      <c r="L18" s="1020" t="e">
        <f>#REF!*'行政コスト計算書 (按分)'!$P$4</f>
        <v>#REF!</v>
      </c>
      <c r="M18" s="1021"/>
    </row>
    <row r="19" spans="1:13" ht="15.75" customHeight="1">
      <c r="A19" s="165"/>
      <c r="B19" s="175"/>
      <c r="C19" s="175"/>
      <c r="D19" s="175" t="s">
        <v>821</v>
      </c>
      <c r="E19" s="175"/>
      <c r="F19" s="175"/>
      <c r="G19" s="175"/>
      <c r="H19" s="175"/>
      <c r="L19" s="1020" t="e">
        <f>SUM(L20:M22)</f>
        <v>#REF!</v>
      </c>
      <c r="M19" s="1021"/>
    </row>
    <row r="20" spans="1:13" ht="15.75" customHeight="1">
      <c r="A20" s="165"/>
      <c r="B20" s="175"/>
      <c r="C20" s="175"/>
      <c r="D20" s="156"/>
      <c r="E20" s="156" t="s">
        <v>339</v>
      </c>
      <c r="F20" s="156"/>
      <c r="G20" s="175"/>
      <c r="H20" s="175"/>
      <c r="L20" s="1020" t="e">
        <f>#REF!*'行政コスト計算書 (按分)'!$P$4</f>
        <v>#REF!</v>
      </c>
      <c r="M20" s="1021"/>
    </row>
    <row r="21" spans="1:13" ht="15.75" customHeight="1">
      <c r="A21" s="165"/>
      <c r="B21" s="175"/>
      <c r="C21" s="175"/>
      <c r="D21" s="156"/>
      <c r="E21" s="175" t="s">
        <v>709</v>
      </c>
      <c r="F21" s="175"/>
      <c r="G21" s="175"/>
      <c r="H21" s="175"/>
      <c r="L21" s="1020" t="e">
        <f>#REF!*'行政コスト計算書 (按分)'!$P$4</f>
        <v>#REF!</v>
      </c>
      <c r="M21" s="1021"/>
    </row>
    <row r="22" spans="1:13" ht="15.75" customHeight="1">
      <c r="A22" s="165"/>
      <c r="B22" s="175"/>
      <c r="C22" s="175"/>
      <c r="D22" s="156"/>
      <c r="E22" s="175" t="s">
        <v>710</v>
      </c>
      <c r="F22" s="175"/>
      <c r="G22" s="175"/>
      <c r="H22" s="175"/>
      <c r="L22" s="1020" t="e">
        <f>#REF!*'行政コスト計算書 (按分)'!$P$4</f>
        <v>#REF!</v>
      </c>
      <c r="M22" s="1021"/>
    </row>
    <row r="23" spans="1:13" ht="15.75" customHeight="1">
      <c r="A23" s="165"/>
      <c r="B23" s="175"/>
      <c r="C23" s="172" t="s">
        <v>711</v>
      </c>
      <c r="D23" s="172"/>
      <c r="E23" s="175"/>
      <c r="F23" s="175"/>
      <c r="G23" s="175"/>
      <c r="H23" s="175"/>
      <c r="L23" s="1020" t="e">
        <f>SUM(L24:M27)</f>
        <v>#REF!</v>
      </c>
      <c r="M23" s="1021"/>
    </row>
    <row r="24" spans="1:13" ht="15.75" customHeight="1">
      <c r="A24" s="165"/>
      <c r="B24" s="175"/>
      <c r="C24" s="175"/>
      <c r="D24" s="175" t="s">
        <v>712</v>
      </c>
      <c r="E24" s="175"/>
      <c r="F24" s="175"/>
      <c r="G24" s="175"/>
      <c r="H24" s="175"/>
      <c r="K24" s="232"/>
      <c r="L24" s="1020" t="e">
        <f>#REF!*'行政コスト計算書 (按分)'!$P$4</f>
        <v>#REF!</v>
      </c>
      <c r="M24" s="1021"/>
    </row>
    <row r="25" spans="1:13" ht="15.75" customHeight="1">
      <c r="A25" s="165"/>
      <c r="B25" s="175"/>
      <c r="C25" s="175"/>
      <c r="D25" s="175" t="s">
        <v>713</v>
      </c>
      <c r="E25" s="175"/>
      <c r="F25" s="175"/>
      <c r="G25" s="175"/>
      <c r="H25" s="175"/>
      <c r="L25" s="1020" t="e">
        <f>#REF!*'行政コスト計算書 (按分)'!$P$4</f>
        <v>#REF!</v>
      </c>
      <c r="M25" s="1021"/>
    </row>
    <row r="26" spans="1:13" ht="15.75" customHeight="1">
      <c r="A26" s="165"/>
      <c r="B26" s="175"/>
      <c r="C26" s="175"/>
      <c r="D26" s="175" t="s">
        <v>714</v>
      </c>
      <c r="E26" s="175"/>
      <c r="F26" s="175"/>
      <c r="G26" s="175"/>
      <c r="H26" s="175"/>
      <c r="L26" s="1020" t="e">
        <f>#REF!*'行政コスト計算書 (按分)'!$P$4</f>
        <v>#REF!</v>
      </c>
      <c r="M26" s="1021"/>
    </row>
    <row r="27" spans="1:13" ht="15.75" customHeight="1">
      <c r="A27" s="165"/>
      <c r="B27" s="175"/>
      <c r="C27" s="175"/>
      <c r="D27" s="202" t="s">
        <v>715</v>
      </c>
      <c r="E27" s="202"/>
      <c r="F27" s="202"/>
      <c r="G27" s="202"/>
      <c r="H27" s="202"/>
      <c r="I27" s="233"/>
      <c r="J27" s="233"/>
      <c r="K27" s="233"/>
      <c r="L27" s="1020" t="e">
        <f>#REF!*'行政コスト計算書 (按分)'!$P$4</f>
        <v>#REF!</v>
      </c>
      <c r="M27" s="1021"/>
    </row>
    <row r="28" spans="1:13" ht="15.75" customHeight="1">
      <c r="A28" s="165"/>
      <c r="B28" s="234" t="s">
        <v>716</v>
      </c>
      <c r="C28" s="234"/>
      <c r="D28" s="202"/>
      <c r="E28" s="202"/>
      <c r="F28" s="202"/>
      <c r="G28" s="202"/>
      <c r="H28" s="202"/>
      <c r="I28" s="233"/>
      <c r="J28" s="233"/>
      <c r="K28" s="233"/>
      <c r="L28" s="1020" t="e">
        <f>SUM(L29:M30)</f>
        <v>#REF!</v>
      </c>
      <c r="M28" s="1021"/>
    </row>
    <row r="29" spans="1:13" ht="15.75" customHeight="1">
      <c r="A29" s="165"/>
      <c r="B29" s="175"/>
      <c r="C29" s="175" t="s">
        <v>356</v>
      </c>
      <c r="D29" s="176"/>
      <c r="E29" s="175"/>
      <c r="F29" s="175"/>
      <c r="G29" s="175"/>
      <c r="H29" s="175"/>
      <c r="I29" s="204"/>
      <c r="J29" s="204"/>
      <c r="K29" s="204"/>
      <c r="L29" s="1020" t="e">
        <f>#REF!*'行政コスト計算書 (按分)'!$P$4</f>
        <v>#REF!</v>
      </c>
      <c r="M29" s="1021"/>
    </row>
    <row r="30" spans="1:13" ht="15.75" customHeight="1">
      <c r="A30" s="165"/>
      <c r="B30" s="175"/>
      <c r="C30" s="175" t="s">
        <v>704</v>
      </c>
      <c r="D30" s="175"/>
      <c r="E30" s="156"/>
      <c r="F30" s="175"/>
      <c r="G30" s="175"/>
      <c r="H30" s="175"/>
      <c r="I30" s="204"/>
      <c r="J30" s="204"/>
      <c r="K30" s="232"/>
      <c r="L30" s="1020" t="e">
        <f>#REF!*'行政コスト計算書 (按分)'!$P$4</f>
        <v>#REF!</v>
      </c>
      <c r="M30" s="1021"/>
    </row>
    <row r="31" spans="1:13" ht="15.75" customHeight="1">
      <c r="A31" s="235" t="s">
        <v>717</v>
      </c>
      <c r="B31" s="179"/>
      <c r="C31" s="179"/>
      <c r="D31" s="179"/>
      <c r="E31" s="236"/>
      <c r="F31" s="236"/>
      <c r="G31" s="236"/>
      <c r="H31" s="236"/>
      <c r="I31" s="237"/>
      <c r="J31" s="237"/>
      <c r="K31" s="237"/>
      <c r="L31" s="1022" t="e">
        <f>L7-L28</f>
        <v>#REF!</v>
      </c>
      <c r="M31" s="1023"/>
    </row>
    <row r="32" spans="1:13" ht="15.75" customHeight="1">
      <c r="A32" s="165"/>
      <c r="B32" s="175" t="s">
        <v>718</v>
      </c>
      <c r="C32" s="175"/>
      <c r="D32" s="156"/>
      <c r="E32" s="175"/>
      <c r="F32" s="175"/>
      <c r="G32" s="202"/>
      <c r="H32" s="202"/>
      <c r="I32" s="233"/>
      <c r="J32" s="233"/>
      <c r="K32" s="233"/>
      <c r="L32" s="1020" t="e">
        <f>SUM(L33:M37)</f>
        <v>#REF!</v>
      </c>
      <c r="M32" s="1021"/>
    </row>
    <row r="33" spans="1:13" ht="15.75" customHeight="1">
      <c r="A33" s="165"/>
      <c r="B33" s="175"/>
      <c r="C33" s="156" t="s">
        <v>719</v>
      </c>
      <c r="D33" s="156"/>
      <c r="E33" s="175"/>
      <c r="F33" s="175"/>
      <c r="G33" s="202"/>
      <c r="H33" s="202"/>
      <c r="I33" s="233"/>
      <c r="J33" s="233"/>
      <c r="K33" s="233"/>
      <c r="L33" s="1020" t="e">
        <f>#REF!*'行政コスト計算書 (按分)'!$P$4</f>
        <v>#REF!</v>
      </c>
      <c r="M33" s="1021"/>
    </row>
    <row r="34" spans="1:13" ht="15.75" customHeight="1">
      <c r="A34" s="165"/>
      <c r="B34" s="175"/>
      <c r="C34" s="172" t="s">
        <v>720</v>
      </c>
      <c r="D34" s="172"/>
      <c r="E34" s="175"/>
      <c r="F34" s="175"/>
      <c r="G34" s="202"/>
      <c r="H34" s="202"/>
      <c r="I34" s="233"/>
      <c r="J34" s="233"/>
      <c r="K34" s="233"/>
      <c r="L34" s="1020" t="e">
        <f>#REF!*'行政コスト計算書 (按分)'!$P$4</f>
        <v>#REF!</v>
      </c>
      <c r="M34" s="1021"/>
    </row>
    <row r="35" spans="1:13" ht="15.75" customHeight="1">
      <c r="A35" s="165"/>
      <c r="B35" s="175"/>
      <c r="C35" s="156" t="s">
        <v>721</v>
      </c>
      <c r="D35" s="156"/>
      <c r="E35" s="175"/>
      <c r="F35" s="156"/>
      <c r="G35" s="175"/>
      <c r="H35" s="175"/>
      <c r="L35" s="1020" t="e">
        <f>#REF!*'行政コスト計算書 (按分)'!$P$4</f>
        <v>#REF!</v>
      </c>
      <c r="M35" s="1021"/>
    </row>
    <row r="36" spans="1:13" ht="15.75" customHeight="1">
      <c r="A36" s="165"/>
      <c r="B36" s="175"/>
      <c r="C36" s="175" t="s">
        <v>722</v>
      </c>
      <c r="D36" s="175"/>
      <c r="E36" s="175"/>
      <c r="F36" s="175"/>
      <c r="G36" s="175"/>
      <c r="H36" s="175"/>
      <c r="L36" s="1020" t="e">
        <f>#REF!*'行政コスト計算書 (按分)'!$P$4</f>
        <v>#REF!</v>
      </c>
      <c r="M36" s="1021"/>
    </row>
    <row r="37" spans="1:13" ht="15.75" customHeight="1">
      <c r="A37" s="165"/>
      <c r="B37" s="175"/>
      <c r="C37" s="175" t="s">
        <v>704</v>
      </c>
      <c r="D37" s="175"/>
      <c r="E37" s="175"/>
      <c r="F37" s="175"/>
      <c r="G37" s="175"/>
      <c r="H37" s="175"/>
      <c r="L37" s="1020" t="e">
        <f>#REF!*'行政コスト計算書 (按分)'!$P$4</f>
        <v>#REF!</v>
      </c>
      <c r="M37" s="1021"/>
    </row>
    <row r="38" spans="1:13" ht="15.75" customHeight="1">
      <c r="A38" s="165"/>
      <c r="B38" s="175" t="s">
        <v>822</v>
      </c>
      <c r="C38" s="175"/>
      <c r="D38" s="175"/>
      <c r="E38" s="175"/>
      <c r="F38" s="175"/>
      <c r="G38" s="175"/>
      <c r="H38" s="175"/>
      <c r="I38" s="204"/>
      <c r="J38" s="204"/>
      <c r="K38" s="204"/>
      <c r="L38" s="1020" t="e">
        <f>SUM(L39:M40)</f>
        <v>#REF!</v>
      </c>
      <c r="M38" s="1021"/>
    </row>
    <row r="39" spans="1:13" ht="15.75" customHeight="1">
      <c r="A39" s="165"/>
      <c r="B39" s="175"/>
      <c r="C39" s="175" t="s">
        <v>724</v>
      </c>
      <c r="D39" s="175"/>
      <c r="E39" s="175"/>
      <c r="F39" s="175"/>
      <c r="G39" s="175"/>
      <c r="H39" s="175"/>
      <c r="I39" s="204"/>
      <c r="J39" s="204"/>
      <c r="K39" s="204"/>
      <c r="L39" s="1020" t="e">
        <f>#REF!*'行政コスト計算書 (按分)'!$P$4</f>
        <v>#REF!</v>
      </c>
      <c r="M39" s="1021"/>
    </row>
    <row r="40" spans="1:13" ht="15.75" customHeight="1" thickBot="1">
      <c r="A40" s="165"/>
      <c r="B40" s="175"/>
      <c r="C40" s="175" t="s">
        <v>710</v>
      </c>
      <c r="D40" s="175"/>
      <c r="E40" s="175"/>
      <c r="F40" s="175"/>
      <c r="G40" s="175"/>
      <c r="H40" s="175"/>
      <c r="I40" s="204"/>
      <c r="J40" s="204"/>
      <c r="K40" s="204"/>
      <c r="L40" s="1020" t="e">
        <f>#REF!*'行政コスト計算書 (按分)'!$P$4</f>
        <v>#REF!</v>
      </c>
      <c r="M40" s="1021"/>
    </row>
    <row r="41" spans="1:13" ht="15.75" customHeight="1" thickBot="1">
      <c r="A41" s="238" t="s">
        <v>823</v>
      </c>
      <c r="B41" s="194"/>
      <c r="C41" s="194"/>
      <c r="D41" s="194"/>
      <c r="E41" s="194"/>
      <c r="F41" s="194"/>
      <c r="G41" s="194"/>
      <c r="H41" s="194"/>
      <c r="I41" s="239"/>
      <c r="J41" s="239"/>
      <c r="K41" s="239"/>
      <c r="L41" s="1024" t="e">
        <f>L31+L32-L38</f>
        <v>#REF!</v>
      </c>
      <c r="M41" s="1025"/>
    </row>
    <row r="42" spans="1:13" ht="3.75" customHeight="1">
      <c r="A42" s="240"/>
      <c r="B42" s="240"/>
      <c r="C42" s="240"/>
      <c r="D42" s="241"/>
      <c r="E42" s="241"/>
      <c r="F42" s="241"/>
      <c r="G42" s="241"/>
      <c r="H42" s="241"/>
      <c r="I42" s="242"/>
      <c r="J42" s="242"/>
      <c r="K42" s="242"/>
    </row>
    <row r="43" spans="1:13" ht="15.6" customHeight="1">
      <c r="A43" s="175"/>
      <c r="B43" s="175"/>
      <c r="C43" s="203"/>
      <c r="D43" s="203"/>
      <c r="E43" s="203"/>
      <c r="F43" s="203"/>
      <c r="G43" s="203"/>
      <c r="H43" s="203"/>
      <c r="I43" s="204"/>
      <c r="J43" s="204"/>
      <c r="K43" s="204"/>
    </row>
    <row r="44" spans="1:13" ht="15.6" customHeight="1">
      <c r="A44" s="175"/>
      <c r="B44" s="175"/>
      <c r="C44" s="175"/>
      <c r="D44" s="203"/>
      <c r="E44" s="203"/>
      <c r="F44" s="203"/>
      <c r="G44" s="203"/>
      <c r="H44" s="203"/>
      <c r="I44" s="204"/>
      <c r="J44" s="204"/>
      <c r="K44" s="204"/>
    </row>
    <row r="45" spans="1:13" ht="15.6" customHeight="1"/>
    <row r="46" spans="1:13" ht="3.75" customHeight="1"/>
    <row r="47" spans="1:13" ht="15.6" customHeight="1"/>
    <row r="48" spans="1:13" ht="15.6" customHeight="1"/>
    <row r="49" spans="1:16" ht="15.6" customHeight="1"/>
    <row r="50" spans="1:16" ht="15.6" customHeight="1"/>
    <row r="51" spans="1:16" ht="15.6" customHeight="1"/>
    <row r="52" spans="1:16" ht="15.6" customHeight="1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</row>
    <row r="53" spans="1:16" ht="15.6" customHeight="1"/>
    <row r="54" spans="1:16" ht="15.6" customHeight="1"/>
    <row r="55" spans="1:16" ht="5.25" customHeight="1"/>
    <row r="56" spans="1:16" ht="15.6" customHeight="1"/>
    <row r="57" spans="1:16" ht="15.6" customHeight="1"/>
    <row r="58" spans="1:16" ht="15.6" customHeight="1"/>
    <row r="59" spans="1:16" ht="15.6" customHeight="1"/>
    <row r="60" spans="1:16" ht="15.6" customHeight="1"/>
    <row r="61" spans="1:16" ht="15.6" customHeight="1"/>
    <row r="62" spans="1:16" ht="15.6" customHeight="1"/>
    <row r="63" spans="1:16" s="158" customFormat="1" ht="12.9" customHeight="1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</row>
    <row r="64" spans="1:16" ht="18" customHeight="1">
      <c r="L64" s="158"/>
      <c r="M64" s="158"/>
      <c r="N64" s="158"/>
      <c r="O64" s="158"/>
      <c r="P64" s="158"/>
    </row>
    <row r="65" ht="27" customHeight="1"/>
    <row r="86" spans="1:11" ht="18" customHeight="1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</row>
    <row r="87" spans="1:11" ht="18" customHeight="1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</row>
    <row r="97" spans="1:16" s="156" customFormat="1" ht="18" customHeight="1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</row>
    <row r="98" spans="1:16" s="158" customFormat="1" ht="12.9" customHeight="1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6"/>
      <c r="M98" s="156"/>
      <c r="N98" s="156"/>
      <c r="O98" s="156"/>
      <c r="P98" s="156"/>
    </row>
    <row r="99" spans="1:16" ht="18" customHeight="1">
      <c r="L99" s="158"/>
      <c r="M99" s="158"/>
      <c r="N99" s="158"/>
      <c r="O99" s="158"/>
      <c r="P99" s="158"/>
    </row>
    <row r="100" spans="1:16" ht="27" customHeight="1"/>
    <row r="128" spans="1:11" ht="18" customHeight="1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</row>
    <row r="129" spans="1:16" ht="18" customHeight="1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</row>
    <row r="139" spans="1:16" s="156" customFormat="1" ht="18" customHeight="1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</row>
    <row r="140" spans="1:16" s="158" customFormat="1" ht="12.9" customHeight="1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6"/>
      <c r="M140" s="156"/>
      <c r="N140" s="156"/>
      <c r="O140" s="156"/>
      <c r="P140" s="156"/>
    </row>
    <row r="141" spans="1:16" ht="18" customHeight="1">
      <c r="L141" s="158"/>
      <c r="M141" s="158"/>
      <c r="N141" s="158"/>
      <c r="O141" s="158"/>
      <c r="P141" s="158"/>
    </row>
    <row r="142" spans="1:16" ht="27" customHeight="1"/>
    <row r="143" spans="1:16" ht="14.4" customHeight="1"/>
    <row r="144" spans="1:16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1" ht="14.4" customHeight="1"/>
    <row r="178" spans="1:11" ht="14.4" customHeight="1"/>
    <row r="179" spans="1:11" ht="14.4" customHeight="1"/>
    <row r="180" spans="1:11" ht="14.4" customHeight="1"/>
    <row r="181" spans="1:11" ht="14.4" customHeight="1"/>
    <row r="182" spans="1:11" ht="14.4" customHeight="1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</row>
    <row r="183" spans="1:11" ht="14.4" customHeight="1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</row>
    <row r="184" spans="1:11" ht="14.4" customHeight="1"/>
    <row r="185" spans="1:11" ht="14.4" customHeight="1"/>
    <row r="186" spans="1:11" ht="14.4" customHeight="1"/>
    <row r="187" spans="1:11" ht="14.4" customHeight="1"/>
    <row r="188" spans="1:11" ht="14.4" customHeight="1"/>
    <row r="189" spans="1:11" ht="14.4" customHeight="1"/>
    <row r="190" spans="1:11" ht="14.4" customHeight="1"/>
    <row r="191" spans="1:11" ht="14.4" customHeight="1"/>
    <row r="192" spans="1:11" ht="14.4" customHeight="1"/>
    <row r="193" spans="1:16" s="156" customFormat="1" ht="14.4" customHeight="1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</row>
    <row r="194" spans="1:16" s="158" customFormat="1" ht="12.9" customHeight="1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6"/>
      <c r="M194" s="156"/>
      <c r="N194" s="156"/>
      <c r="O194" s="156"/>
      <c r="P194" s="156"/>
    </row>
    <row r="195" spans="1:16" ht="18" customHeight="1">
      <c r="L195" s="158"/>
      <c r="M195" s="158"/>
      <c r="N195" s="158"/>
      <c r="O195" s="158"/>
      <c r="P195" s="158"/>
    </row>
    <row r="196" spans="1:16" ht="27" customHeight="1"/>
    <row r="197" spans="1:16" ht="13.5" customHeight="1"/>
    <row r="198" spans="1:16" ht="13.5" customHeight="1"/>
    <row r="199" spans="1:16" ht="13.5" customHeight="1"/>
    <row r="200" spans="1:16" ht="13.5" customHeight="1"/>
    <row r="201" spans="1:16" ht="13.5" customHeight="1"/>
    <row r="202" spans="1:16" ht="13.5" customHeight="1"/>
    <row r="203" spans="1:16" ht="13.5" customHeight="1"/>
    <row r="204" spans="1:16" ht="13.5" customHeight="1"/>
    <row r="205" spans="1:16" ht="13.5" customHeight="1"/>
    <row r="206" spans="1:16" ht="13.5" customHeight="1"/>
    <row r="207" spans="1:16" ht="13.5" customHeight="1"/>
    <row r="208" spans="1:16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6" ht="13.5" customHeight="1"/>
    <row r="242" spans="1:16" ht="13.5" customHeight="1">
      <c r="A242" s="197"/>
      <c r="B242" s="197"/>
      <c r="C242" s="197"/>
      <c r="D242" s="197"/>
      <c r="E242" s="197"/>
      <c r="F242" s="197"/>
      <c r="G242" s="197"/>
      <c r="H242" s="197"/>
      <c r="I242" s="197"/>
      <c r="J242" s="197"/>
      <c r="K242" s="197"/>
    </row>
    <row r="243" spans="1:16" ht="13.5" customHeight="1"/>
    <row r="244" spans="1:16" ht="13.5" customHeight="1">
      <c r="A244" s="243"/>
      <c r="B244" s="243"/>
      <c r="C244" s="243"/>
      <c r="D244" s="243"/>
      <c r="E244" s="243"/>
      <c r="F244" s="243"/>
      <c r="G244" s="243"/>
      <c r="H244" s="243"/>
      <c r="I244" s="243"/>
      <c r="J244" s="243"/>
      <c r="K244" s="156"/>
    </row>
    <row r="245" spans="1:16" ht="13.5" customHeight="1">
      <c r="A245" s="243"/>
      <c r="B245" s="243"/>
      <c r="C245" s="243"/>
      <c r="D245" s="243"/>
      <c r="E245" s="243"/>
      <c r="F245" s="243"/>
      <c r="G245" s="243"/>
      <c r="H245" s="243"/>
      <c r="I245" s="243"/>
      <c r="J245" s="243"/>
      <c r="K245" s="156"/>
    </row>
    <row r="246" spans="1:16" ht="13.5" customHeight="1">
      <c r="A246" s="243"/>
      <c r="B246" s="243"/>
      <c r="C246" s="243"/>
      <c r="D246" s="243"/>
      <c r="E246" s="243"/>
      <c r="F246" s="243"/>
      <c r="G246" s="243"/>
      <c r="H246" s="243"/>
      <c r="I246" s="243"/>
      <c r="J246" s="243"/>
      <c r="K246" s="156"/>
    </row>
    <row r="247" spans="1:16" ht="13.5" customHeight="1">
      <c r="A247" s="243"/>
      <c r="B247" s="243"/>
      <c r="C247" s="243"/>
      <c r="D247" s="243"/>
      <c r="E247" s="243"/>
      <c r="F247" s="243"/>
      <c r="G247" s="243"/>
      <c r="H247" s="243"/>
      <c r="I247" s="243"/>
      <c r="J247" s="243"/>
      <c r="K247" s="156"/>
    </row>
    <row r="248" spans="1:16" ht="13.5" customHeight="1">
      <c r="A248" s="243"/>
      <c r="B248" s="243"/>
      <c r="C248" s="243"/>
      <c r="D248" s="243"/>
      <c r="E248" s="243"/>
      <c r="F248" s="243"/>
      <c r="G248" s="243"/>
      <c r="H248" s="243"/>
      <c r="I248" s="243"/>
      <c r="J248" s="243"/>
      <c r="K248" s="156"/>
    </row>
    <row r="249" spans="1:16" ht="13.5" customHeight="1">
      <c r="A249" s="243"/>
      <c r="B249" s="243"/>
      <c r="C249" s="243"/>
      <c r="D249" s="243"/>
      <c r="E249" s="243"/>
      <c r="F249" s="243"/>
      <c r="G249" s="243"/>
      <c r="H249" s="243"/>
      <c r="I249" s="243"/>
      <c r="J249" s="243"/>
      <c r="K249" s="156"/>
    </row>
    <row r="250" spans="1:16" ht="13.5" customHeight="1">
      <c r="A250" s="243"/>
      <c r="B250" s="243"/>
      <c r="C250" s="243"/>
      <c r="D250" s="243"/>
      <c r="E250" s="243"/>
      <c r="F250" s="243"/>
      <c r="G250" s="243"/>
      <c r="H250" s="243"/>
      <c r="I250" s="243"/>
      <c r="J250" s="243"/>
    </row>
    <row r="251" spans="1:16" ht="13.5" customHeight="1">
      <c r="A251" s="243"/>
      <c r="B251" s="243"/>
      <c r="C251" s="243"/>
      <c r="D251" s="243"/>
      <c r="E251" s="243"/>
      <c r="F251" s="243"/>
      <c r="G251" s="243"/>
      <c r="H251" s="243"/>
      <c r="I251" s="243"/>
      <c r="J251" s="243"/>
    </row>
    <row r="252" spans="1:16" ht="13.5" customHeight="1">
      <c r="A252" s="243"/>
      <c r="B252" s="243"/>
      <c r="C252" s="243"/>
      <c r="D252" s="243"/>
      <c r="E252" s="243"/>
      <c r="F252" s="243"/>
      <c r="G252" s="243"/>
      <c r="H252" s="243"/>
      <c r="I252" s="243"/>
      <c r="J252" s="243"/>
      <c r="K252" s="156"/>
    </row>
    <row r="253" spans="1:16" s="197" customFormat="1" ht="13.5" customHeight="1">
      <c r="A253" s="243"/>
      <c r="B253" s="243"/>
      <c r="C253" s="243"/>
      <c r="D253" s="243"/>
      <c r="E253" s="243"/>
      <c r="F253" s="243"/>
      <c r="G253" s="243"/>
      <c r="H253" s="243"/>
      <c r="I253" s="243"/>
      <c r="J253" s="243"/>
      <c r="K253" s="156"/>
      <c r="L253" s="154"/>
      <c r="M253" s="154"/>
      <c r="N253" s="154"/>
      <c r="O253" s="154"/>
      <c r="P253" s="154"/>
    </row>
    <row r="254" spans="1:16" ht="15" customHeight="1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97"/>
      <c r="M254" s="197"/>
      <c r="N254" s="197"/>
      <c r="O254" s="197"/>
      <c r="P254" s="197"/>
    </row>
    <row r="255" spans="1:16" s="156" customFormat="1" ht="18" customHeight="1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</row>
    <row r="256" spans="1:16" s="156" customFormat="1" ht="18" customHeight="1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</row>
    <row r="257" spans="1:16" s="156" customFormat="1" ht="18" customHeight="1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</row>
    <row r="258" spans="1:16" s="156" customFormat="1" ht="18" customHeight="1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</row>
    <row r="259" spans="1:16" s="156" customFormat="1" ht="18" customHeight="1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</row>
    <row r="260" spans="1:16" s="156" customFormat="1" ht="18" customHeight="1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</row>
    <row r="261" spans="1:16" ht="18" customHeight="1">
      <c r="L261" s="156"/>
      <c r="M261" s="156"/>
      <c r="N261" s="156"/>
      <c r="O261" s="156"/>
      <c r="P261" s="156"/>
    </row>
    <row r="263" spans="1:16" s="156" customFormat="1" ht="18" customHeight="1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</row>
    <row r="264" spans="1:16" s="156" customFormat="1" ht="18" customHeight="1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</row>
    <row r="265" spans="1:16" s="156" customFormat="1" ht="18" customHeight="1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</row>
    <row r="266" spans="1:16" ht="18" customHeight="1">
      <c r="L266" s="156"/>
      <c r="M266" s="156"/>
      <c r="N266" s="156"/>
      <c r="O266" s="156"/>
      <c r="P266" s="156"/>
    </row>
    <row r="267" spans="1:16" ht="15" customHeight="1"/>
    <row r="268" spans="1:16" ht="15" customHeight="1"/>
    <row r="269" spans="1:16" ht="15" customHeight="1"/>
    <row r="270" spans="1:16" ht="15" customHeight="1"/>
    <row r="271" spans="1:16" ht="15" customHeight="1"/>
    <row r="272" spans="1:16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L37:M37"/>
    <mergeCell ref="L38:M38"/>
    <mergeCell ref="L39:M39"/>
    <mergeCell ref="L40:M40"/>
    <mergeCell ref="L41:M41"/>
    <mergeCell ref="L22:M22"/>
    <mergeCell ref="L23:M23"/>
    <mergeCell ref="L24:M24"/>
    <mergeCell ref="L36:M36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17:M17"/>
    <mergeCell ref="L18:M18"/>
    <mergeCell ref="L19:M19"/>
    <mergeCell ref="L20:M20"/>
    <mergeCell ref="L21:M21"/>
    <mergeCell ref="L12:M12"/>
    <mergeCell ref="L13:M13"/>
    <mergeCell ref="L14:M14"/>
    <mergeCell ref="L15:M15"/>
    <mergeCell ref="L16:M16"/>
    <mergeCell ref="L7:M7"/>
    <mergeCell ref="L8:M8"/>
    <mergeCell ref="L9:M9"/>
    <mergeCell ref="L10:M10"/>
    <mergeCell ref="L11:M11"/>
    <mergeCell ref="A1:M1"/>
    <mergeCell ref="A2:M2"/>
    <mergeCell ref="A3:M3"/>
    <mergeCell ref="A4:M4"/>
    <mergeCell ref="A6:K6"/>
    <mergeCell ref="L6:M6"/>
  </mergeCells>
  <phoneticPr fontId="2"/>
  <printOptions horizontalCentered="1"/>
  <pageMargins left="0" right="0" top="0.51181102362204722" bottom="0.59055118110236227" header="0.35433070866141736" footer="0.31496062992125984"/>
  <pageSetup paperSize="9" scale="122" firstPageNumber="2" orientation="portrait" cellComments="asDisplayed" useFirstPageNumber="1" r:id="rId1"/>
  <headerFooter alignWithMargins="0">
    <oddFooter>&amp;C&amp;P</oddFooter>
  </headerFooter>
  <rowBreaks count="2" manualBreakCount="2">
    <brk id="138" max="16383" man="1"/>
    <brk id="192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theme="7" tint="0.59999389629810485"/>
  </sheetPr>
  <dimension ref="A1:T295"/>
  <sheetViews>
    <sheetView showGridLines="0" zoomScaleNormal="100" workbookViewId="0">
      <pane xSplit="9" ySplit="7" topLeftCell="J11" activePane="bottomRight" state="frozen"/>
      <selection activeCell="A5" sqref="A5"/>
      <selection pane="topRight" activeCell="A5" sqref="A5"/>
      <selection pane="bottomLeft" activeCell="A5" sqref="A5"/>
      <selection pane="bottomRight" activeCell="A5" sqref="A5"/>
    </sheetView>
  </sheetViews>
  <sheetFormatPr defaultColWidth="9" defaultRowHeight="18" customHeight="1"/>
  <cols>
    <col min="1" max="1" width="1.109375" style="154" customWidth="1"/>
    <col min="2" max="2" width="1.6640625" style="154" customWidth="1"/>
    <col min="3" max="8" width="2" style="154" customWidth="1"/>
    <col min="9" max="9" width="8.88671875" style="154" customWidth="1"/>
    <col min="10" max="11" width="7.109375" style="154" customWidth="1"/>
    <col min="12" max="13" width="18" style="154" customWidth="1"/>
    <col min="14" max="14" width="1" style="154" customWidth="1"/>
    <col min="15" max="15" width="9" style="154"/>
    <col min="16" max="16" width="11.77734375" style="675" bestFit="1" customWidth="1"/>
    <col min="17" max="16384" width="9" style="154"/>
  </cols>
  <sheetData>
    <row r="1" spans="1:16" ht="18" customHeight="1">
      <c r="B1" s="1026" t="s">
        <v>824</v>
      </c>
      <c r="C1" s="1026"/>
      <c r="D1" s="1026"/>
      <c r="E1" s="1026"/>
      <c r="F1" s="1026"/>
      <c r="G1" s="1026"/>
      <c r="H1" s="1026"/>
      <c r="I1" s="1026"/>
      <c r="J1" s="1026"/>
      <c r="K1" s="1026"/>
      <c r="L1" s="1026"/>
      <c r="M1" s="1026"/>
    </row>
    <row r="2" spans="1:16" ht="18.75" customHeight="1">
      <c r="A2" s="200"/>
      <c r="B2" s="1027" t="s">
        <v>825</v>
      </c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</row>
    <row r="3" spans="1:16" ht="14.4" customHeight="1">
      <c r="A3" s="244"/>
      <c r="B3" s="1028" t="s">
        <v>1122</v>
      </c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8"/>
      <c r="O3" s="154" t="str">
        <f>'貸借対照表 (按分)'!AD2</f>
        <v>構成町</v>
      </c>
      <c r="P3" s="154">
        <f>'貸借対照表 (按分)'!AE2</f>
        <v>0</v>
      </c>
    </row>
    <row r="4" spans="1:16" ht="14.4" customHeight="1">
      <c r="A4" s="244"/>
      <c r="B4" s="1028" t="s">
        <v>1123</v>
      </c>
      <c r="C4" s="1028"/>
      <c r="D4" s="1028"/>
      <c r="E4" s="1028"/>
      <c r="F4" s="1028"/>
      <c r="G4" s="1028"/>
      <c r="H4" s="1028"/>
      <c r="I4" s="1028"/>
      <c r="J4" s="1028"/>
      <c r="K4" s="1028"/>
      <c r="L4" s="1028"/>
      <c r="M4" s="1028"/>
      <c r="O4" s="154" t="str">
        <f>'貸借対照表 (按分)'!AD3</f>
        <v>按分率</v>
      </c>
      <c r="P4" s="739">
        <f>'貸借対照表 (按分)'!AE3</f>
        <v>0</v>
      </c>
    </row>
    <row r="5" spans="1:16" ht="15.75" customHeight="1" thickBot="1">
      <c r="A5" s="244"/>
      <c r="B5" s="199"/>
      <c r="C5" s="200"/>
      <c r="D5" s="200"/>
      <c r="E5" s="200"/>
      <c r="F5" s="200"/>
      <c r="G5" s="200"/>
      <c r="H5" s="200"/>
      <c r="I5" s="201"/>
      <c r="J5" s="200"/>
      <c r="K5" s="245"/>
      <c r="L5" s="200"/>
      <c r="M5" s="246" t="s">
        <v>827</v>
      </c>
    </row>
    <row r="6" spans="1:16" ht="12.75" customHeight="1">
      <c r="B6" s="1029" t="s">
        <v>653</v>
      </c>
      <c r="C6" s="1030"/>
      <c r="D6" s="1030"/>
      <c r="E6" s="1030"/>
      <c r="F6" s="1030"/>
      <c r="G6" s="1030"/>
      <c r="H6" s="1030"/>
      <c r="I6" s="1031"/>
      <c r="J6" s="1035" t="s">
        <v>828</v>
      </c>
      <c r="K6" s="1030"/>
      <c r="L6" s="666"/>
      <c r="M6" s="667"/>
    </row>
    <row r="7" spans="1:16" ht="29.25" customHeight="1" thickBot="1">
      <c r="B7" s="1032"/>
      <c r="C7" s="1033"/>
      <c r="D7" s="1033"/>
      <c r="E7" s="1033"/>
      <c r="F7" s="1033"/>
      <c r="G7" s="1033"/>
      <c r="H7" s="1033"/>
      <c r="I7" s="1034"/>
      <c r="J7" s="1036"/>
      <c r="K7" s="1033"/>
      <c r="L7" s="668" t="s">
        <v>829</v>
      </c>
      <c r="M7" s="669" t="s">
        <v>830</v>
      </c>
    </row>
    <row r="8" spans="1:16" ht="15.9" customHeight="1">
      <c r="A8" s="158"/>
      <c r="B8" s="251" t="s">
        <v>740</v>
      </c>
      <c r="C8" s="252"/>
      <c r="D8" s="253"/>
      <c r="E8" s="253"/>
      <c r="F8" s="253"/>
      <c r="G8" s="253"/>
      <c r="H8" s="253"/>
      <c r="I8" s="254"/>
      <c r="J8" s="1037" t="e">
        <f>SUM(L8:M8)</f>
        <v>#REF!</v>
      </c>
      <c r="K8" s="1038"/>
      <c r="L8" s="255" t="e">
        <f>#REF!*'純資産変動計算書 (按分)'!$P$4</f>
        <v>#REF!</v>
      </c>
      <c r="M8" s="255" t="e">
        <f>#REF!*'純資産変動計算書 (按分)'!$P$4</f>
        <v>#REF!</v>
      </c>
    </row>
    <row r="9" spans="1:16" ht="15.9" customHeight="1">
      <c r="A9" s="158"/>
      <c r="B9" s="257"/>
      <c r="C9" s="258" t="s">
        <v>831</v>
      </c>
      <c r="D9" s="259"/>
      <c r="E9" s="259"/>
      <c r="F9" s="259"/>
      <c r="G9" s="259"/>
      <c r="H9" s="259"/>
      <c r="I9" s="260"/>
      <c r="J9" s="1039" t="e">
        <f>SUM(L9:M9)</f>
        <v>#REF!</v>
      </c>
      <c r="K9" s="1040"/>
      <c r="L9" s="261"/>
      <c r="M9" s="262" t="e">
        <f>#REF!*'純資産変動計算書 (按分)'!$P$4</f>
        <v>#REF!</v>
      </c>
    </row>
    <row r="10" spans="1:16" ht="15.9" customHeight="1">
      <c r="B10" s="263"/>
      <c r="C10" s="264" t="s">
        <v>728</v>
      </c>
      <c r="D10" s="260"/>
      <c r="E10" s="260"/>
      <c r="F10" s="260"/>
      <c r="G10" s="260"/>
      <c r="H10" s="260"/>
      <c r="I10" s="260"/>
      <c r="J10" s="1041" t="e">
        <f>SUM(L10:M10)</f>
        <v>#REF!</v>
      </c>
      <c r="K10" s="1042"/>
      <c r="L10" s="261"/>
      <c r="M10" s="262" t="e">
        <f>#REF!*'純資産変動計算書 (按分)'!$P$4</f>
        <v>#REF!</v>
      </c>
    </row>
    <row r="11" spans="1:16" ht="15.9" customHeight="1">
      <c r="B11" s="265"/>
      <c r="C11" s="264"/>
      <c r="D11" s="266" t="s">
        <v>729</v>
      </c>
      <c r="E11" s="266"/>
      <c r="F11" s="266"/>
      <c r="G11" s="266"/>
      <c r="H11" s="266"/>
      <c r="I11" s="232"/>
      <c r="J11" s="1041" t="e">
        <f>SUM(L11:M11)</f>
        <v>#REF!</v>
      </c>
      <c r="K11" s="1042"/>
      <c r="L11" s="261"/>
      <c r="M11" s="262" t="e">
        <f>#REF!*'純資産変動計算書 (按分)'!$P$4</f>
        <v>#REF!</v>
      </c>
    </row>
    <row r="12" spans="1:16" ht="15.9" customHeight="1">
      <c r="B12" s="267"/>
      <c r="C12" s="268"/>
      <c r="D12" s="268" t="s">
        <v>832</v>
      </c>
      <c r="E12" s="268"/>
      <c r="F12" s="268"/>
      <c r="G12" s="268"/>
      <c r="H12" s="268"/>
      <c r="I12" s="269"/>
      <c r="J12" s="1043" t="e">
        <f>SUM(L12:M12)</f>
        <v>#REF!</v>
      </c>
      <c r="K12" s="1044"/>
      <c r="L12" s="270"/>
      <c r="M12" s="262" t="e">
        <f>#REF!*'純資産変動計算書 (按分)'!$P$4</f>
        <v>#REF!</v>
      </c>
    </row>
    <row r="13" spans="1:16" ht="15.9" customHeight="1">
      <c r="B13" s="272"/>
      <c r="C13" s="273" t="s">
        <v>833</v>
      </c>
      <c r="D13" s="274"/>
      <c r="E13" s="274"/>
      <c r="F13" s="275"/>
      <c r="G13" s="275"/>
      <c r="H13" s="275"/>
      <c r="I13" s="276"/>
      <c r="J13" s="1045" t="e">
        <f>SUM(M13)</f>
        <v>#REF!</v>
      </c>
      <c r="K13" s="1046"/>
      <c r="L13" s="277"/>
      <c r="M13" s="278" t="e">
        <f>M10+M9</f>
        <v>#REF!</v>
      </c>
    </row>
    <row r="14" spans="1:16" ht="15.9" customHeight="1">
      <c r="B14" s="257"/>
      <c r="C14" s="279" t="s">
        <v>834</v>
      </c>
      <c r="D14" s="279"/>
      <c r="E14" s="279"/>
      <c r="F14" s="266"/>
      <c r="G14" s="266"/>
      <c r="H14" s="266"/>
      <c r="I14" s="264"/>
      <c r="J14" s="1053"/>
      <c r="K14" s="1054"/>
      <c r="L14" s="280" t="e">
        <f>SUM(L15:L18)</f>
        <v>#REF!</v>
      </c>
      <c r="M14" s="262" t="e">
        <f>SUM(M15:M18)</f>
        <v>#REF!</v>
      </c>
    </row>
    <row r="15" spans="1:16" ht="15.9" customHeight="1">
      <c r="B15" s="257"/>
      <c r="C15" s="279"/>
      <c r="D15" s="279" t="s">
        <v>733</v>
      </c>
      <c r="E15" s="266"/>
      <c r="F15" s="266"/>
      <c r="G15" s="266"/>
      <c r="H15" s="266"/>
      <c r="I15" s="264"/>
      <c r="J15" s="1053"/>
      <c r="K15" s="1054"/>
      <c r="L15" s="280" t="e">
        <f>#REF!*'純資産変動計算書 (按分)'!$P$4</f>
        <v>#REF!</v>
      </c>
      <c r="M15" s="743" t="e">
        <f>-L15</f>
        <v>#REF!</v>
      </c>
    </row>
    <row r="16" spans="1:16" ht="15.9" customHeight="1">
      <c r="B16" s="257"/>
      <c r="C16" s="279"/>
      <c r="D16" s="279" t="s">
        <v>734</v>
      </c>
      <c r="E16" s="279"/>
      <c r="F16" s="266"/>
      <c r="G16" s="266"/>
      <c r="H16" s="266"/>
      <c r="I16" s="264"/>
      <c r="J16" s="1053"/>
      <c r="K16" s="1054"/>
      <c r="L16" s="280" t="e">
        <f>#REF!*'純資産変動計算書 (按分)'!$P$4</f>
        <v>#REF!</v>
      </c>
      <c r="M16" s="743" t="e">
        <f>-L16</f>
        <v>#REF!</v>
      </c>
    </row>
    <row r="17" spans="2:20" ht="15.9" customHeight="1">
      <c r="B17" s="257"/>
      <c r="C17" s="279"/>
      <c r="D17" s="279" t="s">
        <v>735</v>
      </c>
      <c r="E17" s="279"/>
      <c r="F17" s="266"/>
      <c r="G17" s="266"/>
      <c r="H17" s="266"/>
      <c r="I17" s="264"/>
      <c r="J17" s="1053"/>
      <c r="K17" s="1054"/>
      <c r="L17" s="280" t="e">
        <f>#REF!*'純資産変動計算書 (按分)'!$P$4</f>
        <v>#REF!</v>
      </c>
      <c r="M17" s="743" t="e">
        <f>-L17</f>
        <v>#REF!</v>
      </c>
    </row>
    <row r="18" spans="2:20" ht="15.9" customHeight="1">
      <c r="B18" s="257"/>
      <c r="C18" s="279"/>
      <c r="D18" s="279" t="s">
        <v>736</v>
      </c>
      <c r="E18" s="279"/>
      <c r="F18" s="266"/>
      <c r="G18" s="281"/>
      <c r="H18" s="266"/>
      <c r="I18" s="264"/>
      <c r="J18" s="1053"/>
      <c r="K18" s="1054"/>
      <c r="L18" s="280" t="e">
        <f>#REF!*'純資産変動計算書 (按分)'!$P$4</f>
        <v>#REF!</v>
      </c>
      <c r="M18" s="743" t="e">
        <f>-L18</f>
        <v>#REF!</v>
      </c>
    </row>
    <row r="19" spans="2:20" ht="15.9" customHeight="1">
      <c r="B19" s="257"/>
      <c r="C19" s="279" t="s">
        <v>737</v>
      </c>
      <c r="D19" s="282"/>
      <c r="E19" s="282"/>
      <c r="F19" s="282"/>
      <c r="G19" s="282"/>
      <c r="H19" s="282"/>
      <c r="I19" s="260"/>
      <c r="J19" s="1041">
        <f>SUM(L19)</f>
        <v>0</v>
      </c>
      <c r="K19" s="1047"/>
      <c r="L19" s="280"/>
      <c r="M19" s="744"/>
    </row>
    <row r="20" spans="2:20" ht="15.9" customHeight="1">
      <c r="B20" s="257"/>
      <c r="C20" s="279" t="s">
        <v>835</v>
      </c>
      <c r="D20" s="284"/>
      <c r="E20" s="282"/>
      <c r="F20" s="282"/>
      <c r="G20" s="282"/>
      <c r="H20" s="282"/>
      <c r="I20" s="260"/>
      <c r="J20" s="1041">
        <f>SUM(L20)</f>
        <v>0</v>
      </c>
      <c r="K20" s="1047"/>
      <c r="L20" s="280"/>
      <c r="M20" s="283"/>
    </row>
    <row r="21" spans="2:20" ht="15.9" customHeight="1">
      <c r="B21" s="267"/>
      <c r="C21" s="268" t="s">
        <v>710</v>
      </c>
      <c r="D21" s="285"/>
      <c r="E21" s="285"/>
      <c r="F21" s="286"/>
      <c r="G21" s="286"/>
      <c r="H21" s="286"/>
      <c r="I21" s="287"/>
      <c r="J21" s="1043">
        <f>SUM(L21:M21)</f>
        <v>0</v>
      </c>
      <c r="K21" s="1048"/>
      <c r="L21" s="288"/>
      <c r="M21" s="289"/>
      <c r="N21" s="202"/>
      <c r="O21" s="202"/>
      <c r="P21" s="704"/>
      <c r="Q21" s="233"/>
      <c r="R21" s="233"/>
      <c r="S21" s="233"/>
      <c r="T21" s="233"/>
    </row>
    <row r="22" spans="2:20" ht="15.9" customHeight="1" thickBot="1">
      <c r="B22" s="290"/>
      <c r="C22" s="291" t="s">
        <v>836</v>
      </c>
      <c r="D22" s="292"/>
      <c r="E22" s="293"/>
      <c r="F22" s="293"/>
      <c r="G22" s="294"/>
      <c r="H22" s="293"/>
      <c r="I22" s="295"/>
      <c r="J22" s="1049" t="e">
        <f>SUM(L22:M22)</f>
        <v>#REF!</v>
      </c>
      <c r="K22" s="1050"/>
      <c r="L22" s="296" t="e">
        <f>SUM(L14,L19,L20,L21)</f>
        <v>#REF!</v>
      </c>
      <c r="M22" s="297" t="e">
        <f>SUM(M13:M14)</f>
        <v>#REF!</v>
      </c>
      <c r="N22" s="202"/>
      <c r="O22" s="202"/>
      <c r="P22" s="704"/>
      <c r="Q22" s="233"/>
      <c r="R22" s="233"/>
      <c r="S22" s="233"/>
      <c r="T22" s="233"/>
    </row>
    <row r="23" spans="2:20" ht="15.9" customHeight="1" thickBot="1">
      <c r="B23" s="298" t="s">
        <v>837</v>
      </c>
      <c r="C23" s="299"/>
      <c r="D23" s="300"/>
      <c r="E23" s="300"/>
      <c r="F23" s="301"/>
      <c r="G23" s="301"/>
      <c r="H23" s="301"/>
      <c r="I23" s="302"/>
      <c r="J23" s="1051" t="e">
        <f>SUM(L23:M23)</f>
        <v>#REF!</v>
      </c>
      <c r="K23" s="1052"/>
      <c r="L23" s="303" t="e">
        <f>L22+L8</f>
        <v>#REF!</v>
      </c>
      <c r="M23" s="304" t="e">
        <f>M8+M22</f>
        <v>#REF!</v>
      </c>
      <c r="N23" s="202"/>
      <c r="O23" s="202"/>
      <c r="P23" s="704"/>
      <c r="Q23" s="233"/>
      <c r="R23" s="233"/>
      <c r="S23" s="233"/>
      <c r="T23" s="233"/>
    </row>
    <row r="24" spans="2:20" ht="6.75" customHeight="1">
      <c r="B24" s="305"/>
      <c r="C24" s="306"/>
      <c r="D24" s="306"/>
      <c r="E24" s="306"/>
      <c r="F24" s="306"/>
      <c r="G24" s="306"/>
      <c r="H24" s="306"/>
      <c r="I24" s="306"/>
      <c r="M24" s="202"/>
      <c r="N24" s="202"/>
      <c r="O24" s="202"/>
      <c r="P24" s="704"/>
      <c r="Q24" s="233"/>
      <c r="R24" s="233"/>
      <c r="S24" s="233"/>
      <c r="T24" s="233"/>
    </row>
    <row r="25" spans="2:20" ht="15.6" customHeight="1">
      <c r="B25" s="307"/>
      <c r="C25" s="307"/>
      <c r="D25" s="307"/>
      <c r="E25" s="307"/>
      <c r="F25" s="307"/>
      <c r="G25" s="307"/>
      <c r="H25" s="307"/>
      <c r="I25" s="307"/>
      <c r="K25" s="374"/>
      <c r="M25" s="202"/>
      <c r="N25" s="202"/>
      <c r="O25" s="202"/>
      <c r="P25" s="704"/>
      <c r="Q25" s="233"/>
      <c r="R25" s="233"/>
      <c r="S25" s="233"/>
      <c r="T25" s="233"/>
    </row>
    <row r="26" spans="2:20" ht="15.6" customHeight="1">
      <c r="B26" s="307"/>
      <c r="C26" s="307"/>
      <c r="D26" s="307"/>
      <c r="E26" s="307"/>
      <c r="F26" s="307"/>
      <c r="G26" s="307"/>
      <c r="H26" s="307"/>
      <c r="I26" s="307"/>
    </row>
    <row r="27" spans="2:20" ht="15.6" customHeight="1"/>
    <row r="28" spans="2:20" ht="15.6" customHeight="1"/>
    <row r="29" spans="2:20" ht="15.6" customHeight="1"/>
    <row r="30" spans="2:20" ht="15.6" customHeight="1"/>
    <row r="31" spans="2:20" ht="15.6" customHeight="1"/>
    <row r="32" spans="2:20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56"/>
      <c r="C59" s="156"/>
      <c r="D59" s="156"/>
      <c r="E59" s="156"/>
      <c r="F59" s="156"/>
      <c r="G59" s="156"/>
      <c r="H59" s="156"/>
      <c r="I59" s="156"/>
    </row>
    <row r="60" spans="2:9" ht="15.6" customHeight="1">
      <c r="B60" s="158"/>
      <c r="C60" s="158"/>
      <c r="D60" s="158"/>
      <c r="E60" s="158"/>
      <c r="F60" s="158"/>
      <c r="G60" s="158"/>
      <c r="H60" s="158"/>
      <c r="I60" s="158"/>
    </row>
    <row r="61" spans="2:9" ht="15.6" customHeight="1"/>
    <row r="62" spans="2:9" ht="15.6" customHeight="1"/>
    <row r="63" spans="2:9" ht="15.6" customHeight="1"/>
    <row r="64" spans="2:9" ht="15.6" customHeight="1"/>
    <row r="65" spans="2:16" s="158" customFormat="1" ht="12.9" customHeight="1"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P65" s="716"/>
    </row>
    <row r="66" spans="2:16" ht="18" customHeight="1">
      <c r="J66" s="158"/>
      <c r="K66" s="158"/>
      <c r="L66" s="158"/>
      <c r="M66" s="158"/>
    </row>
    <row r="67" spans="2:16" ht="27" customHeight="1"/>
    <row r="99" spans="2:16" s="156" customFormat="1" ht="18" customHeight="1"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P99" s="493"/>
    </row>
    <row r="100" spans="2:16" s="158" customFormat="1" ht="12.9" customHeight="1">
      <c r="B100" s="154"/>
      <c r="C100" s="154"/>
      <c r="D100" s="154"/>
      <c r="E100" s="154"/>
      <c r="F100" s="154"/>
      <c r="G100" s="154"/>
      <c r="H100" s="154"/>
      <c r="I100" s="154"/>
      <c r="J100" s="156"/>
      <c r="K100" s="156"/>
      <c r="L100" s="156"/>
      <c r="M100" s="156"/>
      <c r="P100" s="716"/>
    </row>
    <row r="101" spans="2:16" ht="18" customHeight="1">
      <c r="J101" s="158"/>
      <c r="K101" s="158"/>
      <c r="L101" s="158"/>
      <c r="M101" s="158"/>
    </row>
    <row r="102" spans="2:16" ht="27" customHeight="1"/>
    <row r="113" spans="2:9" ht="18" customHeight="1">
      <c r="B113" s="156"/>
      <c r="C113" s="156"/>
      <c r="D113" s="156"/>
      <c r="E113" s="156"/>
      <c r="F113" s="156"/>
      <c r="G113" s="156"/>
      <c r="H113" s="156"/>
      <c r="I113" s="156"/>
    </row>
    <row r="114" spans="2:9" ht="18" customHeight="1">
      <c r="B114" s="158"/>
      <c r="C114" s="158"/>
      <c r="D114" s="158"/>
      <c r="E114" s="158"/>
      <c r="F114" s="158"/>
      <c r="G114" s="158"/>
      <c r="H114" s="158"/>
      <c r="I114" s="158"/>
    </row>
    <row r="141" spans="2:16" s="156" customFormat="1" ht="18" customHeight="1"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P141" s="493"/>
    </row>
    <row r="142" spans="2:16" s="158" customFormat="1" ht="12.9" customHeight="1">
      <c r="B142" s="154"/>
      <c r="C142" s="154"/>
      <c r="D142" s="154"/>
      <c r="E142" s="154"/>
      <c r="F142" s="154"/>
      <c r="G142" s="154"/>
      <c r="H142" s="154"/>
      <c r="I142" s="154"/>
      <c r="J142" s="156"/>
      <c r="K142" s="156"/>
      <c r="L142" s="156"/>
      <c r="M142" s="156"/>
      <c r="P142" s="716"/>
    </row>
    <row r="143" spans="2:16" ht="18" customHeight="1">
      <c r="J143" s="158"/>
      <c r="K143" s="158"/>
      <c r="L143" s="158"/>
      <c r="M143" s="158"/>
    </row>
    <row r="144" spans="2:16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97"/>
      <c r="C173" s="197"/>
      <c r="D173" s="197"/>
      <c r="E173" s="197"/>
      <c r="F173" s="197"/>
      <c r="G173" s="197"/>
      <c r="H173" s="197"/>
      <c r="I173" s="197"/>
    </row>
    <row r="174" spans="2:9" ht="14.4" customHeight="1"/>
    <row r="175" spans="2:9" ht="14.4" customHeight="1">
      <c r="B175" s="243"/>
      <c r="C175" s="243"/>
      <c r="D175" s="243"/>
      <c r="E175" s="243"/>
      <c r="F175" s="243"/>
      <c r="G175" s="243"/>
      <c r="H175" s="243"/>
      <c r="I175" s="243"/>
    </row>
    <row r="176" spans="2:9" ht="14.4" customHeight="1">
      <c r="B176" s="243"/>
      <c r="C176" s="243"/>
      <c r="D176" s="243"/>
      <c r="E176" s="243"/>
      <c r="F176" s="243"/>
      <c r="G176" s="243"/>
      <c r="H176" s="243"/>
      <c r="I176" s="243"/>
    </row>
    <row r="177" spans="2:9" ht="14.4" customHeight="1">
      <c r="B177" s="243"/>
      <c r="C177" s="243"/>
      <c r="D177" s="243"/>
      <c r="E177" s="243"/>
      <c r="F177" s="243"/>
      <c r="G177" s="243"/>
      <c r="H177" s="243"/>
      <c r="I177" s="243"/>
    </row>
    <row r="178" spans="2:9" ht="14.4" customHeight="1">
      <c r="B178" s="243"/>
      <c r="C178" s="243"/>
      <c r="D178" s="243"/>
      <c r="E178" s="243"/>
      <c r="F178" s="243"/>
      <c r="G178" s="243"/>
      <c r="H178" s="243"/>
      <c r="I178" s="243"/>
    </row>
    <row r="179" spans="2:9" ht="14.4" customHeight="1">
      <c r="B179" s="243"/>
      <c r="C179" s="243"/>
      <c r="D179" s="243"/>
      <c r="E179" s="243"/>
      <c r="F179" s="243"/>
      <c r="G179" s="243"/>
      <c r="H179" s="243"/>
      <c r="I179" s="243"/>
    </row>
    <row r="180" spans="2:9" ht="14.4" customHeight="1">
      <c r="B180" s="243"/>
      <c r="C180" s="243"/>
      <c r="D180" s="243"/>
      <c r="E180" s="243"/>
      <c r="F180" s="243"/>
      <c r="G180" s="243"/>
      <c r="H180" s="243"/>
      <c r="I180" s="243"/>
    </row>
    <row r="181" spans="2:9" ht="14.4" customHeight="1">
      <c r="B181" s="243"/>
      <c r="C181" s="243"/>
      <c r="D181" s="243"/>
      <c r="E181" s="243"/>
      <c r="F181" s="243"/>
      <c r="G181" s="243"/>
      <c r="H181" s="243"/>
      <c r="I181" s="243"/>
    </row>
    <row r="182" spans="2:9" ht="14.4" customHeight="1">
      <c r="B182" s="243"/>
      <c r="C182" s="243"/>
      <c r="D182" s="243"/>
      <c r="E182" s="243"/>
      <c r="F182" s="243"/>
      <c r="G182" s="243"/>
      <c r="H182" s="243"/>
      <c r="I182" s="243"/>
    </row>
    <row r="183" spans="2:9" ht="14.4" customHeight="1">
      <c r="B183" s="243"/>
      <c r="C183" s="243"/>
      <c r="D183" s="243"/>
      <c r="E183" s="243"/>
      <c r="F183" s="243"/>
      <c r="G183" s="243"/>
      <c r="H183" s="243"/>
      <c r="I183" s="243"/>
    </row>
    <row r="184" spans="2:9" ht="14.4" customHeight="1">
      <c r="B184" s="243"/>
      <c r="C184" s="243"/>
      <c r="D184" s="243"/>
      <c r="E184" s="243"/>
      <c r="F184" s="243"/>
      <c r="G184" s="243"/>
      <c r="H184" s="243"/>
      <c r="I184" s="243"/>
    </row>
    <row r="185" spans="2:9" ht="14.4" customHeight="1">
      <c r="B185" s="156"/>
      <c r="C185" s="156"/>
      <c r="D185" s="156"/>
      <c r="E185" s="156"/>
      <c r="F185" s="156"/>
      <c r="G185" s="156"/>
      <c r="H185" s="156"/>
      <c r="I185" s="156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6" ht="14.4" customHeight="1"/>
    <row r="194" spans="2:16" ht="14.4" customHeight="1"/>
    <row r="195" spans="2:16" s="156" customFormat="1" ht="14.4" customHeight="1"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  <c r="P195" s="493"/>
    </row>
    <row r="196" spans="2:16" s="158" customFormat="1" ht="12.9" customHeight="1">
      <c r="B196" s="154"/>
      <c r="C196" s="154"/>
      <c r="D196" s="154"/>
      <c r="E196" s="154"/>
      <c r="F196" s="154"/>
      <c r="G196" s="154"/>
      <c r="H196" s="154"/>
      <c r="I196" s="154"/>
      <c r="J196" s="156"/>
      <c r="K196" s="156"/>
      <c r="L196" s="156"/>
      <c r="M196" s="156"/>
      <c r="P196" s="716"/>
    </row>
    <row r="197" spans="2:16" ht="18" customHeight="1">
      <c r="J197" s="158"/>
      <c r="K197" s="158"/>
      <c r="L197" s="158"/>
      <c r="M197" s="158"/>
    </row>
    <row r="198" spans="2:16" ht="27" customHeight="1"/>
    <row r="199" spans="2:16" ht="13.5" customHeight="1"/>
    <row r="200" spans="2:16" ht="13.5" customHeight="1"/>
    <row r="201" spans="2:16" ht="13.5" customHeight="1"/>
    <row r="202" spans="2:16" ht="13.5" customHeight="1"/>
    <row r="203" spans="2:16" ht="13.5" customHeight="1"/>
    <row r="204" spans="2:16" ht="13.5" customHeight="1"/>
    <row r="205" spans="2:16" ht="13.5" customHeight="1"/>
    <row r="206" spans="2:16" ht="13.5" customHeight="1"/>
    <row r="207" spans="2:16" ht="13.5" customHeight="1"/>
    <row r="208" spans="2:16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6" ht="13.5" customHeight="1"/>
    <row r="242" spans="1:16" ht="13.5" customHeight="1"/>
    <row r="243" spans="1:16" ht="13.5" customHeight="1"/>
    <row r="244" spans="1:16" ht="13.5" customHeight="1"/>
    <row r="245" spans="1:16" ht="13.5" customHeight="1"/>
    <row r="246" spans="1:16" ht="13.5" customHeight="1"/>
    <row r="247" spans="1:16" ht="13.5" customHeight="1"/>
    <row r="248" spans="1:16" ht="13.5" customHeight="1"/>
    <row r="249" spans="1:16" ht="13.5" customHeight="1"/>
    <row r="250" spans="1:16" ht="13.5" customHeight="1"/>
    <row r="251" spans="1:16" ht="13.5" customHeight="1"/>
    <row r="252" spans="1:16" ht="13.5" customHeight="1"/>
    <row r="253" spans="1:16" ht="13.5" customHeight="1"/>
    <row r="254" spans="1:16" ht="13.5" customHeight="1"/>
    <row r="255" spans="1:16" s="197" customFormat="1" ht="13.5" customHeight="1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P255" s="445"/>
    </row>
    <row r="256" spans="1:16" ht="15" customHeight="1">
      <c r="J256" s="197"/>
      <c r="K256" s="197"/>
      <c r="L256" s="197"/>
      <c r="M256" s="197"/>
    </row>
    <row r="257" spans="1:16" s="156" customFormat="1" ht="18" customHeight="1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  <c r="P257" s="493"/>
    </row>
    <row r="258" spans="1:16" s="156" customFormat="1" ht="18" customHeight="1">
      <c r="A258" s="154"/>
      <c r="B258" s="154"/>
      <c r="C258" s="154"/>
      <c r="D258" s="154"/>
      <c r="E258" s="154"/>
      <c r="F258" s="154"/>
      <c r="G258" s="154"/>
      <c r="H258" s="154"/>
      <c r="I258" s="154"/>
      <c r="P258" s="493"/>
    </row>
    <row r="259" spans="1:16" s="156" customFormat="1" ht="18" customHeight="1">
      <c r="A259" s="154"/>
      <c r="B259" s="154"/>
      <c r="C259" s="154"/>
      <c r="D259" s="154"/>
      <c r="E259" s="154"/>
      <c r="F259" s="154"/>
      <c r="G259" s="154"/>
      <c r="H259" s="154"/>
      <c r="I259" s="154"/>
      <c r="P259" s="493"/>
    </row>
    <row r="260" spans="1:16" s="156" customFormat="1" ht="18" customHeight="1">
      <c r="A260" s="154"/>
      <c r="B260" s="154"/>
      <c r="C260" s="154"/>
      <c r="D260" s="154"/>
      <c r="E260" s="154"/>
      <c r="F260" s="154"/>
      <c r="G260" s="154"/>
      <c r="H260" s="154"/>
      <c r="I260" s="154"/>
      <c r="P260" s="493"/>
    </row>
    <row r="261" spans="1:16" s="156" customFormat="1" ht="18" customHeight="1">
      <c r="A261" s="154"/>
      <c r="B261" s="154"/>
      <c r="C261" s="154"/>
      <c r="D261" s="154"/>
      <c r="E261" s="154"/>
      <c r="F261" s="154"/>
      <c r="G261" s="154"/>
      <c r="H261" s="154"/>
      <c r="I261" s="154"/>
      <c r="P261" s="493"/>
    </row>
    <row r="262" spans="1:16" s="156" customFormat="1" ht="18" customHeight="1">
      <c r="A262" s="154"/>
      <c r="B262" s="154"/>
      <c r="C262" s="154"/>
      <c r="D262" s="154"/>
      <c r="E262" s="154"/>
      <c r="F262" s="154"/>
      <c r="G262" s="154"/>
      <c r="H262" s="154"/>
      <c r="I262" s="154"/>
      <c r="P262" s="493"/>
    </row>
    <row r="263" spans="1:16" ht="18" customHeight="1">
      <c r="J263" s="156"/>
      <c r="K263" s="156"/>
      <c r="L263" s="156"/>
      <c r="M263" s="156"/>
    </row>
    <row r="265" spans="1:16" s="156" customFormat="1" ht="18" customHeight="1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  <c r="P265" s="493"/>
    </row>
    <row r="266" spans="1:16" s="156" customFormat="1" ht="18" customHeight="1">
      <c r="A266" s="154"/>
      <c r="B266" s="154"/>
      <c r="C266" s="154"/>
      <c r="D266" s="154"/>
      <c r="E266" s="154"/>
      <c r="F266" s="154"/>
      <c r="G266" s="154"/>
      <c r="H266" s="154"/>
      <c r="I266" s="154"/>
      <c r="P266" s="493"/>
    </row>
    <row r="267" spans="1:16" s="156" customFormat="1" ht="18" customHeight="1">
      <c r="A267" s="154"/>
      <c r="B267" s="154"/>
      <c r="C267" s="154"/>
      <c r="D267" s="154"/>
      <c r="E267" s="154"/>
      <c r="F267" s="154"/>
      <c r="G267" s="154"/>
      <c r="H267" s="154"/>
      <c r="I267" s="154"/>
      <c r="P267" s="493"/>
    </row>
    <row r="268" spans="1:16" ht="18" customHeight="1">
      <c r="J268" s="156"/>
      <c r="K268" s="156"/>
      <c r="L268" s="156"/>
      <c r="M268" s="156"/>
    </row>
    <row r="269" spans="1:16" ht="15" customHeight="1"/>
    <row r="270" spans="1:16" ht="15" customHeight="1"/>
    <row r="271" spans="1:16" ht="15" customHeight="1"/>
    <row r="272" spans="1:16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2">
    <mergeCell ref="J13:K13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  <mergeCell ref="J8:K8"/>
    <mergeCell ref="J9:K9"/>
    <mergeCell ref="J10:K10"/>
    <mergeCell ref="J11:K11"/>
    <mergeCell ref="J12:K12"/>
    <mergeCell ref="B1:M1"/>
    <mergeCell ref="B2:M2"/>
    <mergeCell ref="B3:M3"/>
    <mergeCell ref="B4:M4"/>
    <mergeCell ref="B6:I7"/>
    <mergeCell ref="J6:K7"/>
  </mergeCells>
  <phoneticPr fontId="2"/>
  <printOptions horizontalCentered="1"/>
  <pageMargins left="0.19685039370078741" right="0.19685039370078741" top="0.51181102362204722" bottom="0.59055118110236227" header="0.35433070866141736" footer="0.31496062992125984"/>
  <pageSetup paperSize="9" scale="155" firstPageNumber="3" orientation="portrait" cellComments="asDisplayed" useFirstPageNumber="1" r:id="rId1"/>
  <headerFooter alignWithMargins="0">
    <oddFooter>&amp;C&amp;P</oddFooter>
  </headerFooter>
  <rowBreaks count="2" manualBreakCount="2">
    <brk id="140" max="16383" man="1"/>
    <brk id="19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theme="7" tint="0.59999389629810485"/>
  </sheetPr>
  <dimension ref="A1:R79"/>
  <sheetViews>
    <sheetView showGridLines="0" zoomScale="75" zoomScaleNormal="75" workbookViewId="0">
      <selection activeCell="A5" sqref="A5"/>
    </sheetView>
  </sheetViews>
  <sheetFormatPr defaultColWidth="9" defaultRowHeight="18" customHeight="1"/>
  <cols>
    <col min="1" max="1" width="0.77734375" style="154" customWidth="1"/>
    <col min="2" max="10" width="2.109375" style="154" customWidth="1"/>
    <col min="11" max="11" width="25.44140625" style="154" customWidth="1"/>
    <col min="12" max="13" width="7.6640625" style="373" customWidth="1"/>
    <col min="14" max="14" width="0.77734375" style="154" customWidth="1"/>
    <col min="15" max="15" width="9" style="154"/>
    <col min="16" max="16" width="12.109375" style="675" bestFit="1" customWidth="1"/>
    <col min="17" max="17" width="13.21875" style="675" bestFit="1" customWidth="1"/>
    <col min="18" max="18" width="9" style="675"/>
    <col min="19" max="16384" width="9" style="154"/>
  </cols>
  <sheetData>
    <row r="1" spans="1:18" ht="18" customHeight="1">
      <c r="B1" s="1055" t="s">
        <v>648</v>
      </c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1055"/>
    </row>
    <row r="2" spans="1:18" ht="18" customHeight="1">
      <c r="A2" s="155"/>
      <c r="B2" s="1056" t="s">
        <v>649</v>
      </c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</row>
    <row r="3" spans="1:18" s="156" customFormat="1" ht="15.9" customHeight="1">
      <c r="B3" s="1057" t="s">
        <v>1124</v>
      </c>
      <c r="C3" s="1057"/>
      <c r="D3" s="1057"/>
      <c r="E3" s="1057"/>
      <c r="F3" s="1057"/>
      <c r="G3" s="1057"/>
      <c r="H3" s="1057"/>
      <c r="I3" s="1057"/>
      <c r="J3" s="1057"/>
      <c r="K3" s="1057"/>
      <c r="L3" s="1057"/>
      <c r="M3" s="1057"/>
      <c r="O3" s="156" t="str">
        <f>'貸借対照表 (按分)'!AD2</f>
        <v>構成町</v>
      </c>
      <c r="P3" s="156">
        <f>'貸借対照表 (按分)'!AE2</f>
        <v>0</v>
      </c>
      <c r="Q3" s="493"/>
      <c r="R3" s="493"/>
    </row>
    <row r="4" spans="1:18" s="156" customFormat="1" ht="15.9" customHeight="1">
      <c r="B4" s="1057" t="s">
        <v>1123</v>
      </c>
      <c r="C4" s="1057"/>
      <c r="D4" s="1057"/>
      <c r="E4" s="1057"/>
      <c r="F4" s="1057"/>
      <c r="G4" s="1057"/>
      <c r="H4" s="1057"/>
      <c r="I4" s="1057"/>
      <c r="J4" s="1057"/>
      <c r="K4" s="1057"/>
      <c r="L4" s="1057"/>
      <c r="M4" s="1057"/>
      <c r="O4" s="156" t="str">
        <f>'貸借対照表 (按分)'!AD3</f>
        <v>按分率</v>
      </c>
      <c r="P4" s="742">
        <f>'貸借対照表 (按分)'!AE3</f>
        <v>0</v>
      </c>
      <c r="Q4" s="493"/>
      <c r="R4" s="493"/>
    </row>
    <row r="5" spans="1:18" s="156" customFormat="1" ht="17.25" customHeight="1" thickBot="1">
      <c r="L5" s="473"/>
      <c r="M5" s="474" t="s">
        <v>652</v>
      </c>
      <c r="P5" s="493"/>
      <c r="Q5" s="493"/>
      <c r="R5" s="493"/>
    </row>
    <row r="6" spans="1:18" s="156" customFormat="1" ht="14.4" customHeight="1">
      <c r="B6" s="1058" t="s">
        <v>653</v>
      </c>
      <c r="C6" s="1059"/>
      <c r="D6" s="1059"/>
      <c r="E6" s="1059"/>
      <c r="F6" s="1059"/>
      <c r="G6" s="1059"/>
      <c r="H6" s="1059"/>
      <c r="I6" s="1060"/>
      <c r="J6" s="1060"/>
      <c r="K6" s="1061"/>
      <c r="L6" s="1065" t="s">
        <v>654</v>
      </c>
      <c r="M6" s="1066"/>
      <c r="P6" s="493"/>
      <c r="Q6" s="493"/>
      <c r="R6" s="493"/>
    </row>
    <row r="7" spans="1:18" s="156" customFormat="1" ht="14.4" customHeight="1" thickBot="1">
      <c r="B7" s="1062"/>
      <c r="C7" s="1063"/>
      <c r="D7" s="1063"/>
      <c r="E7" s="1063"/>
      <c r="F7" s="1063"/>
      <c r="G7" s="1063"/>
      <c r="H7" s="1063"/>
      <c r="I7" s="1063"/>
      <c r="J7" s="1063"/>
      <c r="K7" s="1064"/>
      <c r="L7" s="1067"/>
      <c r="M7" s="1068"/>
      <c r="P7" s="493"/>
      <c r="Q7" s="493"/>
      <c r="R7" s="493"/>
    </row>
    <row r="8" spans="1:18" s="158" customFormat="1" ht="14.25" customHeight="1">
      <c r="B8" s="159" t="s">
        <v>655</v>
      </c>
      <c r="C8" s="160"/>
      <c r="D8" s="160"/>
      <c r="E8" s="161"/>
      <c r="F8" s="161"/>
      <c r="G8" s="162"/>
      <c r="H8" s="161"/>
      <c r="I8" s="163"/>
      <c r="J8" s="163"/>
      <c r="K8" s="164"/>
      <c r="L8" s="1069"/>
      <c r="M8" s="1070"/>
      <c r="P8" s="676"/>
      <c r="Q8" s="676"/>
      <c r="R8" s="676"/>
    </row>
    <row r="9" spans="1:18" ht="14.25" customHeight="1">
      <c r="B9" s="165"/>
      <c r="C9" s="166" t="s">
        <v>656</v>
      </c>
      <c r="D9" s="166"/>
      <c r="E9" s="167"/>
      <c r="F9" s="167"/>
      <c r="G9" s="156"/>
      <c r="H9" s="167"/>
      <c r="K9" s="168"/>
      <c r="L9" s="852" t="e">
        <f>SUM(L10,L15)</f>
        <v>#REF!</v>
      </c>
      <c r="M9" s="853"/>
    </row>
    <row r="10" spans="1:18" ht="13.5" customHeight="1">
      <c r="B10" s="165"/>
      <c r="C10" s="166"/>
      <c r="D10" s="166" t="s">
        <v>657</v>
      </c>
      <c r="E10" s="167"/>
      <c r="F10" s="167"/>
      <c r="G10" s="167"/>
      <c r="H10" s="167"/>
      <c r="K10" s="168"/>
      <c r="L10" s="852" t="e">
        <f>SUM(L11:M14)</f>
        <v>#REF!</v>
      </c>
      <c r="M10" s="853"/>
    </row>
    <row r="11" spans="1:18" ht="13.5" customHeight="1">
      <c r="B11" s="165"/>
      <c r="C11" s="166"/>
      <c r="D11" s="166"/>
      <c r="E11" s="169" t="s">
        <v>658</v>
      </c>
      <c r="F11" s="167"/>
      <c r="G11" s="167"/>
      <c r="H11" s="167"/>
      <c r="K11" s="170"/>
      <c r="L11" s="852" t="e">
        <f>#REF!*'資金収支計算書 (按分)'!$P$4</f>
        <v>#REF!</v>
      </c>
      <c r="M11" s="853"/>
    </row>
    <row r="12" spans="1:18" ht="13.5" customHeight="1">
      <c r="B12" s="165"/>
      <c r="C12" s="166"/>
      <c r="D12" s="166"/>
      <c r="E12" s="169" t="s">
        <v>659</v>
      </c>
      <c r="F12" s="167"/>
      <c r="G12" s="167"/>
      <c r="H12" s="167"/>
      <c r="K12" s="170"/>
      <c r="L12" s="852" t="e">
        <f>#REF!*'資金収支計算書 (按分)'!$P$4</f>
        <v>#REF!</v>
      </c>
      <c r="M12" s="853"/>
    </row>
    <row r="13" spans="1:18" ht="13.5" customHeight="1">
      <c r="B13" s="171"/>
      <c r="C13" s="156"/>
      <c r="D13" s="156"/>
      <c r="E13" s="172" t="s">
        <v>660</v>
      </c>
      <c r="F13" s="156"/>
      <c r="G13" s="156"/>
      <c r="H13" s="156"/>
      <c r="K13" s="170"/>
      <c r="L13" s="852" t="e">
        <f>#REF!*'資金収支計算書 (按分)'!$P$4</f>
        <v>#REF!</v>
      </c>
      <c r="M13" s="853"/>
    </row>
    <row r="14" spans="1:18" ht="13.5" customHeight="1">
      <c r="B14" s="173"/>
      <c r="C14" s="174"/>
      <c r="D14" s="156"/>
      <c r="E14" s="174" t="s">
        <v>661</v>
      </c>
      <c r="F14" s="174"/>
      <c r="G14" s="174"/>
      <c r="H14" s="174"/>
      <c r="K14" s="170"/>
      <c r="L14" s="852" t="e">
        <f>#REF!*'資金収支計算書 (按分)'!$P$4</f>
        <v>#REF!</v>
      </c>
      <c r="M14" s="853"/>
    </row>
    <row r="15" spans="1:18" ht="13.5" customHeight="1">
      <c r="B15" s="171"/>
      <c r="C15" s="174"/>
      <c r="D15" s="172" t="s">
        <v>662</v>
      </c>
      <c r="E15" s="174"/>
      <c r="F15" s="174"/>
      <c r="G15" s="174"/>
      <c r="H15" s="174"/>
      <c r="K15" s="170"/>
      <c r="L15" s="852" t="e">
        <f>SUM(L16:M19)</f>
        <v>#REF!</v>
      </c>
      <c r="M15" s="853"/>
    </row>
    <row r="16" spans="1:18" ht="13.5" customHeight="1">
      <c r="B16" s="171"/>
      <c r="C16" s="174"/>
      <c r="D16" s="174"/>
      <c r="E16" s="172" t="s">
        <v>663</v>
      </c>
      <c r="F16" s="174"/>
      <c r="G16" s="174"/>
      <c r="H16" s="174"/>
      <c r="K16" s="170"/>
      <c r="L16" s="852" t="e">
        <f>#REF!*'資金収支計算書 (按分)'!$P$4</f>
        <v>#REF!</v>
      </c>
      <c r="M16" s="853"/>
    </row>
    <row r="17" spans="2:13" ht="13.5" customHeight="1">
      <c r="B17" s="171"/>
      <c r="C17" s="174"/>
      <c r="D17" s="174"/>
      <c r="E17" s="172" t="s">
        <v>664</v>
      </c>
      <c r="F17" s="174"/>
      <c r="G17" s="174"/>
      <c r="H17" s="174"/>
      <c r="K17" s="170"/>
      <c r="L17" s="852" t="e">
        <f>#REF!*'資金収支計算書 (按分)'!$P$4</f>
        <v>#REF!</v>
      </c>
      <c r="M17" s="853"/>
    </row>
    <row r="18" spans="2:13" ht="13.5" customHeight="1">
      <c r="B18" s="171"/>
      <c r="C18" s="156"/>
      <c r="D18" s="174"/>
      <c r="E18" s="172" t="s">
        <v>665</v>
      </c>
      <c r="F18" s="174"/>
      <c r="G18" s="174"/>
      <c r="H18" s="174"/>
      <c r="K18" s="170"/>
      <c r="L18" s="852" t="e">
        <f>#REF!*'資金収支計算書 (按分)'!$P$4</f>
        <v>#REF!</v>
      </c>
      <c r="M18" s="853"/>
    </row>
    <row r="19" spans="2:13" ht="13.5" customHeight="1">
      <c r="B19" s="171"/>
      <c r="C19" s="156"/>
      <c r="D19" s="175"/>
      <c r="E19" s="174" t="s">
        <v>661</v>
      </c>
      <c r="F19" s="156"/>
      <c r="G19" s="174"/>
      <c r="H19" s="174"/>
      <c r="K19" s="170"/>
      <c r="L19" s="852" t="e">
        <f>#REF!*'資金収支計算書 (按分)'!$P$4</f>
        <v>#REF!</v>
      </c>
      <c r="M19" s="853"/>
    </row>
    <row r="20" spans="2:13" ht="13.5" customHeight="1">
      <c r="B20" s="171"/>
      <c r="C20" s="156" t="s">
        <v>666</v>
      </c>
      <c r="D20" s="175"/>
      <c r="E20" s="174"/>
      <c r="F20" s="174"/>
      <c r="G20" s="174"/>
      <c r="H20" s="174"/>
      <c r="K20" s="170"/>
      <c r="L20" s="852" t="e">
        <f>SUM(L21:M24)</f>
        <v>#REF!</v>
      </c>
      <c r="M20" s="853"/>
    </row>
    <row r="21" spans="2:13" ht="13.5" customHeight="1">
      <c r="B21" s="171"/>
      <c r="C21" s="156"/>
      <c r="D21" s="176" t="s">
        <v>667</v>
      </c>
      <c r="E21" s="174"/>
      <c r="F21" s="174"/>
      <c r="G21" s="174"/>
      <c r="H21" s="174"/>
      <c r="K21" s="170"/>
      <c r="L21" s="852" t="e">
        <f>#REF!*'資金収支計算書 (按分)'!$P$4</f>
        <v>#REF!</v>
      </c>
      <c r="M21" s="853"/>
    </row>
    <row r="22" spans="2:13" ht="13.5" customHeight="1">
      <c r="B22" s="171"/>
      <c r="C22" s="156"/>
      <c r="D22" s="176" t="s">
        <v>668</v>
      </c>
      <c r="E22" s="174"/>
      <c r="F22" s="174"/>
      <c r="G22" s="174"/>
      <c r="H22" s="174"/>
      <c r="K22" s="170"/>
      <c r="L22" s="852" t="e">
        <f>#REF!*'資金収支計算書 (按分)'!$P$4</f>
        <v>#REF!</v>
      </c>
      <c r="M22" s="853"/>
    </row>
    <row r="23" spans="2:13" ht="13.5" customHeight="1">
      <c r="B23" s="171"/>
      <c r="C23" s="156"/>
      <c r="D23" s="176" t="s">
        <v>669</v>
      </c>
      <c r="E23" s="174"/>
      <c r="F23" s="174"/>
      <c r="G23" s="174"/>
      <c r="H23" s="174"/>
      <c r="K23" s="170"/>
      <c r="L23" s="852" t="e">
        <f>#REF!*'資金収支計算書 (按分)'!$P$4</f>
        <v>#REF!</v>
      </c>
      <c r="M23" s="853"/>
    </row>
    <row r="24" spans="2:13" ht="13.5" customHeight="1">
      <c r="B24" s="171"/>
      <c r="C24" s="156"/>
      <c r="D24" s="175" t="s">
        <v>670</v>
      </c>
      <c r="E24" s="174"/>
      <c r="F24" s="174"/>
      <c r="G24" s="174"/>
      <c r="H24" s="175"/>
      <c r="K24" s="170"/>
      <c r="L24" s="852" t="e">
        <f>#REF!*'資金収支計算書 (按分)'!$P$4</f>
        <v>#REF!</v>
      </c>
      <c r="M24" s="853"/>
    </row>
    <row r="25" spans="2:13" ht="13.5" customHeight="1">
      <c r="B25" s="171"/>
      <c r="C25" s="156" t="s">
        <v>671</v>
      </c>
      <c r="D25" s="175"/>
      <c r="E25" s="174"/>
      <c r="F25" s="174"/>
      <c r="G25" s="174"/>
      <c r="H25" s="175"/>
      <c r="K25" s="170"/>
      <c r="L25" s="852" t="e">
        <f>SUM(L26:M27)</f>
        <v>#REF!</v>
      </c>
      <c r="M25" s="853"/>
    </row>
    <row r="26" spans="2:13" ht="13.5" customHeight="1">
      <c r="B26" s="171"/>
      <c r="C26" s="156"/>
      <c r="D26" s="176" t="s">
        <v>672</v>
      </c>
      <c r="E26" s="174"/>
      <c r="F26" s="174"/>
      <c r="G26" s="174"/>
      <c r="H26" s="174"/>
      <c r="K26" s="170"/>
      <c r="L26" s="852" t="e">
        <f>#REF!*'資金収支計算書 (按分)'!$P$4</f>
        <v>#REF!</v>
      </c>
      <c r="M26" s="853"/>
    </row>
    <row r="27" spans="2:13" ht="13.5" customHeight="1">
      <c r="B27" s="171"/>
      <c r="C27" s="156"/>
      <c r="D27" s="175" t="s">
        <v>661</v>
      </c>
      <c r="E27" s="174"/>
      <c r="F27" s="174"/>
      <c r="G27" s="174"/>
      <c r="H27" s="174"/>
      <c r="K27" s="170"/>
      <c r="L27" s="852" t="e">
        <f>#REF!*'資金収支計算書 (按分)'!$P$4</f>
        <v>#REF!</v>
      </c>
      <c r="M27" s="853"/>
    </row>
    <row r="28" spans="2:13" ht="13.5" customHeight="1">
      <c r="B28" s="171"/>
      <c r="C28" s="156" t="s">
        <v>673</v>
      </c>
      <c r="D28" s="175"/>
      <c r="E28" s="174"/>
      <c r="F28" s="174"/>
      <c r="G28" s="174"/>
      <c r="H28" s="174"/>
      <c r="K28" s="170"/>
      <c r="L28" s="852" t="e">
        <f>#REF!*'資金収支計算書 (按分)'!$P$4</f>
        <v>#REF!</v>
      </c>
      <c r="M28" s="853"/>
    </row>
    <row r="29" spans="2:13" ht="13.5" customHeight="1">
      <c r="B29" s="177" t="s">
        <v>674</v>
      </c>
      <c r="C29" s="178"/>
      <c r="D29" s="179"/>
      <c r="E29" s="180"/>
      <c r="F29" s="180"/>
      <c r="G29" s="180"/>
      <c r="H29" s="180"/>
      <c r="I29" s="181"/>
      <c r="J29" s="181"/>
      <c r="K29" s="182"/>
      <c r="L29" s="865" t="e">
        <f>L20+L28-L9-L25</f>
        <v>#REF!</v>
      </c>
      <c r="M29" s="866"/>
    </row>
    <row r="30" spans="2:13" ht="13.5" customHeight="1">
      <c r="B30" s="171" t="s">
        <v>675</v>
      </c>
      <c r="C30" s="156"/>
      <c r="D30" s="175"/>
      <c r="E30" s="174"/>
      <c r="F30" s="174"/>
      <c r="G30" s="174"/>
      <c r="H30" s="175"/>
      <c r="K30" s="170"/>
      <c r="L30" s="852"/>
      <c r="M30" s="853"/>
    </row>
    <row r="31" spans="2:13" ht="13.5" customHeight="1">
      <c r="B31" s="171"/>
      <c r="C31" s="156" t="s">
        <v>676</v>
      </c>
      <c r="D31" s="175"/>
      <c r="E31" s="174"/>
      <c r="F31" s="174"/>
      <c r="G31" s="174"/>
      <c r="H31" s="174"/>
      <c r="K31" s="170"/>
      <c r="L31" s="852" t="e">
        <f>SUM(L32:M36)</f>
        <v>#REF!</v>
      </c>
      <c r="M31" s="853"/>
    </row>
    <row r="32" spans="2:13" ht="13.5" customHeight="1">
      <c r="B32" s="171"/>
      <c r="C32" s="156"/>
      <c r="D32" s="176" t="s">
        <v>677</v>
      </c>
      <c r="E32" s="174"/>
      <c r="F32" s="174"/>
      <c r="G32" s="174"/>
      <c r="H32" s="174"/>
      <c r="K32" s="170"/>
      <c r="L32" s="852" t="e">
        <f>#REF!*'資金収支計算書 (按分)'!$P$4</f>
        <v>#REF!</v>
      </c>
      <c r="M32" s="853"/>
    </row>
    <row r="33" spans="2:13" ht="13.5" customHeight="1">
      <c r="B33" s="171"/>
      <c r="C33" s="156"/>
      <c r="D33" s="176" t="s">
        <v>341</v>
      </c>
      <c r="E33" s="174"/>
      <c r="F33" s="174"/>
      <c r="G33" s="174"/>
      <c r="H33" s="174"/>
      <c r="K33" s="170"/>
      <c r="L33" s="852" t="e">
        <f>#REF!*'資金収支計算書 (按分)'!$P$4</f>
        <v>#REF!</v>
      </c>
      <c r="M33" s="853"/>
    </row>
    <row r="34" spans="2:13" ht="13.5" customHeight="1">
      <c r="B34" s="171"/>
      <c r="C34" s="156"/>
      <c r="D34" s="176" t="s">
        <v>340</v>
      </c>
      <c r="E34" s="174"/>
      <c r="F34" s="174"/>
      <c r="G34" s="174"/>
      <c r="H34" s="174"/>
      <c r="K34" s="170"/>
      <c r="L34" s="852" t="e">
        <f>#REF!*'資金収支計算書 (按分)'!$P$4</f>
        <v>#REF!</v>
      </c>
      <c r="M34" s="853"/>
    </row>
    <row r="35" spans="2:13" ht="13.5" customHeight="1">
      <c r="B35" s="171"/>
      <c r="C35" s="156"/>
      <c r="D35" s="176" t="s">
        <v>678</v>
      </c>
      <c r="E35" s="174"/>
      <c r="F35" s="174"/>
      <c r="G35" s="174"/>
      <c r="H35" s="174"/>
      <c r="K35" s="170"/>
      <c r="L35" s="852" t="e">
        <f>#REF!*'資金収支計算書 (按分)'!$P$4</f>
        <v>#REF!</v>
      </c>
      <c r="M35" s="853"/>
    </row>
    <row r="36" spans="2:13" ht="13.5" customHeight="1">
      <c r="B36" s="171"/>
      <c r="C36" s="156"/>
      <c r="D36" s="175" t="s">
        <v>661</v>
      </c>
      <c r="E36" s="174"/>
      <c r="F36" s="174"/>
      <c r="G36" s="174"/>
      <c r="H36" s="174"/>
      <c r="K36" s="170"/>
      <c r="L36" s="852" t="e">
        <f>#REF!*'資金収支計算書 (按分)'!$P$4</f>
        <v>#REF!</v>
      </c>
      <c r="M36" s="853"/>
    </row>
    <row r="37" spans="2:13" ht="13.5" customHeight="1">
      <c r="B37" s="171"/>
      <c r="C37" s="156" t="s">
        <v>679</v>
      </c>
      <c r="D37" s="175"/>
      <c r="E37" s="174"/>
      <c r="F37" s="174"/>
      <c r="G37" s="174"/>
      <c r="H37" s="175"/>
      <c r="K37" s="170"/>
      <c r="L37" s="852" t="e">
        <f>SUM(L38:M42)</f>
        <v>#REF!</v>
      </c>
      <c r="M37" s="853"/>
    </row>
    <row r="38" spans="2:13" ht="13.5" customHeight="1">
      <c r="B38" s="171"/>
      <c r="C38" s="156"/>
      <c r="D38" s="176" t="s">
        <v>668</v>
      </c>
      <c r="E38" s="174"/>
      <c r="F38" s="174"/>
      <c r="G38" s="174"/>
      <c r="H38" s="175"/>
      <c r="K38" s="170"/>
      <c r="L38" s="852" t="e">
        <f>#REF!*'資金収支計算書 (按分)'!$P$4</f>
        <v>#REF!</v>
      </c>
      <c r="M38" s="853"/>
    </row>
    <row r="39" spans="2:13" ht="13.5" customHeight="1">
      <c r="B39" s="171"/>
      <c r="C39" s="156"/>
      <c r="D39" s="176" t="s">
        <v>170</v>
      </c>
      <c r="E39" s="174"/>
      <c r="F39" s="174"/>
      <c r="G39" s="174"/>
      <c r="H39" s="175"/>
      <c r="K39" s="170"/>
      <c r="L39" s="852" t="e">
        <f>#REF!*'資金収支計算書 (按分)'!$P$4</f>
        <v>#REF!</v>
      </c>
      <c r="M39" s="853"/>
    </row>
    <row r="40" spans="2:13" ht="13.5" customHeight="1">
      <c r="B40" s="171"/>
      <c r="C40" s="156"/>
      <c r="D40" s="176" t="s">
        <v>680</v>
      </c>
      <c r="E40" s="174"/>
      <c r="F40" s="156"/>
      <c r="G40" s="174"/>
      <c r="H40" s="174"/>
      <c r="K40" s="170"/>
      <c r="L40" s="852" t="e">
        <f>#REF!*'資金収支計算書 (按分)'!$P$4</f>
        <v>#REF!</v>
      </c>
      <c r="M40" s="853"/>
    </row>
    <row r="41" spans="2:13" ht="13.5" customHeight="1">
      <c r="B41" s="171"/>
      <c r="C41" s="156"/>
      <c r="D41" s="176" t="s">
        <v>681</v>
      </c>
      <c r="E41" s="174"/>
      <c r="F41" s="156"/>
      <c r="G41" s="174"/>
      <c r="H41" s="174"/>
      <c r="K41" s="170"/>
      <c r="L41" s="852" t="e">
        <f>#REF!*'資金収支計算書 (按分)'!$P$4</f>
        <v>#REF!</v>
      </c>
      <c r="M41" s="853"/>
    </row>
    <row r="42" spans="2:13" ht="13.5" customHeight="1">
      <c r="B42" s="171"/>
      <c r="C42" s="156"/>
      <c r="D42" s="175" t="s">
        <v>670</v>
      </c>
      <c r="E42" s="174"/>
      <c r="F42" s="174"/>
      <c r="G42" s="174"/>
      <c r="H42" s="174"/>
      <c r="K42" s="170"/>
      <c r="L42" s="852" t="e">
        <f>#REF!*'資金収支計算書 (按分)'!$P$4</f>
        <v>#REF!</v>
      </c>
      <c r="M42" s="853"/>
    </row>
    <row r="43" spans="2:13" ht="13.5" customHeight="1">
      <c r="B43" s="177" t="s">
        <v>682</v>
      </c>
      <c r="C43" s="178"/>
      <c r="D43" s="179"/>
      <c r="E43" s="180"/>
      <c r="F43" s="180"/>
      <c r="G43" s="180"/>
      <c r="H43" s="180"/>
      <c r="I43" s="181"/>
      <c r="J43" s="181"/>
      <c r="K43" s="182"/>
      <c r="L43" s="865" t="e">
        <f>L37-L31</f>
        <v>#REF!</v>
      </c>
      <c r="M43" s="866"/>
    </row>
    <row r="44" spans="2:13" ht="13.5" customHeight="1">
      <c r="B44" s="171" t="s">
        <v>683</v>
      </c>
      <c r="C44" s="156"/>
      <c r="D44" s="175"/>
      <c r="E44" s="174"/>
      <c r="F44" s="174"/>
      <c r="G44" s="174"/>
      <c r="H44" s="174"/>
      <c r="K44" s="168"/>
      <c r="L44" s="852"/>
      <c r="M44" s="853"/>
    </row>
    <row r="45" spans="2:13" ht="13.5" customHeight="1">
      <c r="B45" s="171"/>
      <c r="C45" s="156" t="s">
        <v>684</v>
      </c>
      <c r="D45" s="175"/>
      <c r="E45" s="174"/>
      <c r="F45" s="174"/>
      <c r="G45" s="174"/>
      <c r="H45" s="174"/>
      <c r="K45" s="168"/>
      <c r="L45" s="852" t="e">
        <f>SUM(L46:M47)</f>
        <v>#REF!</v>
      </c>
      <c r="M45" s="853"/>
    </row>
    <row r="46" spans="2:13" ht="13.5" customHeight="1">
      <c r="B46" s="171"/>
      <c r="C46" s="156"/>
      <c r="D46" s="176" t="s">
        <v>338</v>
      </c>
      <c r="E46" s="174"/>
      <c r="F46" s="174"/>
      <c r="G46" s="174"/>
      <c r="H46" s="174"/>
      <c r="K46" s="168"/>
      <c r="L46" s="852" t="e">
        <f>#REF!*'資金収支計算書 (按分)'!$P$4</f>
        <v>#REF!</v>
      </c>
      <c r="M46" s="853"/>
    </row>
    <row r="47" spans="2:13" ht="13.5" customHeight="1">
      <c r="B47" s="171"/>
      <c r="C47" s="156"/>
      <c r="D47" s="175" t="s">
        <v>661</v>
      </c>
      <c r="E47" s="174"/>
      <c r="F47" s="174"/>
      <c r="G47" s="174"/>
      <c r="H47" s="174"/>
      <c r="K47" s="168"/>
      <c r="L47" s="852" t="e">
        <f>#REF!*'資金収支計算書 (按分)'!$P$4</f>
        <v>#REF!</v>
      </c>
      <c r="M47" s="853"/>
    </row>
    <row r="48" spans="2:13" ht="13.5" customHeight="1">
      <c r="B48" s="171"/>
      <c r="C48" s="156" t="s">
        <v>685</v>
      </c>
      <c r="D48" s="175"/>
      <c r="E48" s="174"/>
      <c r="F48" s="174"/>
      <c r="G48" s="174"/>
      <c r="H48" s="174"/>
      <c r="K48" s="168"/>
      <c r="L48" s="852" t="e">
        <f>SUM(L49:M50)</f>
        <v>#REF!</v>
      </c>
      <c r="M48" s="853"/>
    </row>
    <row r="49" spans="2:13" ht="13.5" customHeight="1">
      <c r="B49" s="171"/>
      <c r="C49" s="156"/>
      <c r="D49" s="176" t="s">
        <v>159</v>
      </c>
      <c r="E49" s="174"/>
      <c r="F49" s="174"/>
      <c r="G49" s="174"/>
      <c r="H49" s="167"/>
      <c r="K49" s="168"/>
      <c r="L49" s="852" t="e">
        <f>#REF!*'資金収支計算書 (按分)'!$P$4</f>
        <v>#REF!</v>
      </c>
      <c r="M49" s="853"/>
    </row>
    <row r="50" spans="2:13" ht="13.5" customHeight="1">
      <c r="B50" s="171"/>
      <c r="C50" s="156"/>
      <c r="D50" s="175" t="s">
        <v>670</v>
      </c>
      <c r="E50" s="174"/>
      <c r="F50" s="174"/>
      <c r="G50" s="174"/>
      <c r="H50" s="183"/>
      <c r="K50" s="168"/>
      <c r="L50" s="852" t="e">
        <f>#REF!*'資金収支計算書 (按分)'!$P$4</f>
        <v>#REF!</v>
      </c>
      <c r="M50" s="853"/>
    </row>
    <row r="51" spans="2:13" ht="13.5" customHeight="1">
      <c r="B51" s="177" t="s">
        <v>686</v>
      </c>
      <c r="C51" s="178"/>
      <c r="D51" s="179"/>
      <c r="E51" s="180"/>
      <c r="F51" s="180"/>
      <c r="G51" s="180"/>
      <c r="H51" s="184"/>
      <c r="I51" s="181"/>
      <c r="J51" s="181"/>
      <c r="K51" s="182"/>
      <c r="L51" s="865" t="e">
        <f>L48-L45</f>
        <v>#REF!</v>
      </c>
      <c r="M51" s="866"/>
    </row>
    <row r="52" spans="2:13" ht="13.5" customHeight="1">
      <c r="B52" s="1071" t="s">
        <v>687</v>
      </c>
      <c r="C52" s="1072"/>
      <c r="D52" s="1072"/>
      <c r="E52" s="1072"/>
      <c r="F52" s="1072"/>
      <c r="G52" s="1072"/>
      <c r="H52" s="1072"/>
      <c r="I52" s="1072"/>
      <c r="J52" s="1072"/>
      <c r="K52" s="1073"/>
      <c r="L52" s="1074" t="e">
        <f>SUM(L29,L43,L51)</f>
        <v>#REF!</v>
      </c>
      <c r="M52" s="1075"/>
    </row>
    <row r="53" spans="2:13" ht="13.5" customHeight="1" thickBot="1">
      <c r="B53" s="1080" t="s">
        <v>688</v>
      </c>
      <c r="C53" s="1081"/>
      <c r="D53" s="1081"/>
      <c r="E53" s="1081"/>
      <c r="F53" s="1081"/>
      <c r="G53" s="1081"/>
      <c r="H53" s="1081"/>
      <c r="I53" s="1081"/>
      <c r="J53" s="1081"/>
      <c r="K53" s="1082"/>
      <c r="L53" s="852" t="e">
        <f>#REF!*'資金収支計算書 (按分)'!$P$4</f>
        <v>#REF!</v>
      </c>
      <c r="M53" s="853"/>
    </row>
    <row r="54" spans="2:13" ht="13.5" customHeight="1" thickBot="1">
      <c r="B54" s="1083" t="s">
        <v>689</v>
      </c>
      <c r="C54" s="1084"/>
      <c r="D54" s="1084"/>
      <c r="E54" s="1084"/>
      <c r="F54" s="1084"/>
      <c r="G54" s="1084"/>
      <c r="H54" s="1084"/>
      <c r="I54" s="1084"/>
      <c r="J54" s="1084"/>
      <c r="K54" s="1085"/>
      <c r="L54" s="1078" t="e">
        <f>SUM(L52:M53)</f>
        <v>#REF!</v>
      </c>
      <c r="M54" s="1079"/>
    </row>
    <row r="55" spans="2:13" ht="13.5" customHeight="1" thickBot="1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745"/>
      <c r="M55" s="745"/>
    </row>
    <row r="56" spans="2:13" ht="13.5" customHeight="1">
      <c r="B56" s="186" t="s">
        <v>690</v>
      </c>
      <c r="C56" s="187"/>
      <c r="D56" s="187"/>
      <c r="E56" s="187"/>
      <c r="F56" s="187"/>
      <c r="G56" s="187"/>
      <c r="H56" s="187"/>
      <c r="I56" s="187"/>
      <c r="J56" s="187"/>
      <c r="K56" s="187"/>
      <c r="L56" s="1074" t="e">
        <f>#REF!*'資金収支計算書 (按分)'!$P$4</f>
        <v>#REF!</v>
      </c>
      <c r="M56" s="1075"/>
    </row>
    <row r="57" spans="2:13" ht="13.5" customHeight="1">
      <c r="B57" s="188" t="s">
        <v>691</v>
      </c>
      <c r="C57" s="189"/>
      <c r="D57" s="189"/>
      <c r="E57" s="189"/>
      <c r="F57" s="189"/>
      <c r="G57" s="189"/>
      <c r="H57" s="189"/>
      <c r="I57" s="189"/>
      <c r="J57" s="189"/>
      <c r="K57" s="189"/>
      <c r="L57" s="852" t="e">
        <f>#REF!*'資金収支計算書 (按分)'!$P$4</f>
        <v>#REF!</v>
      </c>
      <c r="M57" s="853"/>
    </row>
    <row r="58" spans="2:13" ht="13.5" customHeight="1" thickBot="1">
      <c r="B58" s="190" t="s">
        <v>692</v>
      </c>
      <c r="C58" s="191"/>
      <c r="D58" s="191"/>
      <c r="E58" s="191"/>
      <c r="F58" s="191"/>
      <c r="G58" s="191"/>
      <c r="H58" s="191"/>
      <c r="I58" s="191"/>
      <c r="J58" s="191"/>
      <c r="K58" s="191"/>
      <c r="L58" s="1076" t="e">
        <f>SUM(L56:M57)</f>
        <v>#REF!</v>
      </c>
      <c r="M58" s="1077"/>
    </row>
    <row r="59" spans="2:13" ht="13.5" customHeight="1" thickBot="1">
      <c r="B59" s="192" t="s">
        <v>693</v>
      </c>
      <c r="C59" s="193"/>
      <c r="D59" s="194"/>
      <c r="E59" s="195"/>
      <c r="F59" s="195"/>
      <c r="G59" s="195"/>
      <c r="H59" s="195"/>
      <c r="I59" s="196"/>
      <c r="J59" s="196"/>
      <c r="K59" s="196"/>
      <c r="L59" s="1078" t="e">
        <f>SUM(L58,L54)</f>
        <v>#REF!</v>
      </c>
      <c r="M59" s="1079"/>
    </row>
    <row r="60" spans="2:13" ht="3" customHeight="1">
      <c r="B60" s="156"/>
      <c r="C60" s="156"/>
      <c r="D60" s="175"/>
      <c r="E60" s="174"/>
      <c r="F60" s="174"/>
      <c r="G60" s="174"/>
      <c r="H60" s="167"/>
    </row>
    <row r="61" spans="2:13" ht="13.5" customHeight="1">
      <c r="B61" s="156"/>
      <c r="C61" s="156"/>
      <c r="D61" s="175"/>
      <c r="E61" s="174"/>
      <c r="F61" s="174"/>
      <c r="G61" s="174"/>
      <c r="H61" s="183"/>
    </row>
    <row r="62" spans="2:13" ht="13.5" customHeight="1">
      <c r="B62" s="156"/>
      <c r="C62" s="156"/>
      <c r="D62" s="175"/>
      <c r="E62" s="174"/>
      <c r="F62" s="174"/>
      <c r="G62" s="174"/>
      <c r="H62" s="174"/>
    </row>
    <row r="63" spans="2:13" ht="13.5" customHeight="1">
      <c r="B63" s="156"/>
      <c r="C63" s="156"/>
      <c r="D63" s="175"/>
      <c r="E63" s="174"/>
      <c r="F63" s="174"/>
      <c r="G63" s="174"/>
      <c r="H63" s="174"/>
    </row>
    <row r="64" spans="2:13" ht="13.5" customHeight="1">
      <c r="B64" s="156"/>
      <c r="C64" s="156"/>
      <c r="D64" s="175"/>
      <c r="E64" s="174"/>
      <c r="F64" s="174"/>
      <c r="G64" s="174"/>
      <c r="H64" s="174"/>
    </row>
    <row r="65" spans="1:18" ht="13.5" customHeight="1">
      <c r="B65" s="156"/>
      <c r="C65" s="156"/>
      <c r="D65" s="174"/>
      <c r="E65" s="156"/>
      <c r="F65" s="156"/>
      <c r="G65" s="174"/>
      <c r="H65" s="174"/>
    </row>
    <row r="66" spans="1:18" ht="13.5" customHeight="1">
      <c r="B66" s="156"/>
      <c r="C66" s="156"/>
      <c r="D66" s="175"/>
      <c r="E66" s="174"/>
      <c r="F66" s="174"/>
      <c r="G66" s="174"/>
      <c r="H66" s="174"/>
    </row>
    <row r="67" spans="1:18" ht="13.5" customHeight="1">
      <c r="B67" s="156"/>
      <c r="C67" s="156"/>
      <c r="D67" s="175"/>
      <c r="E67" s="174"/>
      <c r="F67" s="174"/>
      <c r="G67" s="174"/>
      <c r="H67" s="174"/>
    </row>
    <row r="68" spans="1:18" ht="13.5" customHeight="1">
      <c r="B68" s="156"/>
      <c r="C68" s="156"/>
      <c r="D68" s="175"/>
      <c r="E68" s="174"/>
      <c r="F68" s="174"/>
      <c r="G68" s="174"/>
      <c r="H68" s="174"/>
    </row>
    <row r="69" spans="1:18" ht="13.5" customHeight="1">
      <c r="B69" s="156"/>
      <c r="C69" s="156"/>
      <c r="D69" s="175"/>
      <c r="E69" s="174"/>
      <c r="F69" s="174"/>
      <c r="G69" s="174"/>
      <c r="H69" s="174"/>
    </row>
    <row r="70" spans="1:18" ht="13.5" customHeight="1">
      <c r="B70" s="156"/>
      <c r="C70" s="156"/>
      <c r="D70" s="175"/>
      <c r="E70" s="174"/>
      <c r="F70" s="174"/>
      <c r="G70" s="174"/>
      <c r="H70" s="174"/>
    </row>
    <row r="71" spans="1:18" ht="13.5" customHeight="1">
      <c r="B71" s="156"/>
      <c r="C71" s="156"/>
      <c r="D71" s="175"/>
      <c r="E71" s="174"/>
      <c r="F71" s="174"/>
      <c r="G71" s="174"/>
      <c r="H71" s="174"/>
    </row>
    <row r="72" spans="1:18" ht="13.5" customHeight="1">
      <c r="B72" s="197"/>
      <c r="C72" s="197"/>
      <c r="D72" s="197"/>
      <c r="E72" s="197"/>
      <c r="F72" s="197"/>
      <c r="G72" s="197"/>
      <c r="H72" s="197"/>
      <c r="I72" s="197"/>
      <c r="J72" s="197"/>
      <c r="K72" s="197"/>
    </row>
    <row r="73" spans="1:18" ht="13.5" customHeight="1"/>
    <row r="74" spans="1:18" ht="13.5" customHeight="1">
      <c r="B74" s="156"/>
      <c r="C74" s="156"/>
      <c r="D74" s="156"/>
      <c r="E74" s="156"/>
      <c r="F74" s="156"/>
      <c r="G74" s="156"/>
      <c r="H74" s="156"/>
      <c r="I74" s="156"/>
      <c r="J74" s="156"/>
      <c r="K74" s="156"/>
    </row>
    <row r="75" spans="1:18" ht="13.5" customHeight="1">
      <c r="A75" s="197"/>
      <c r="B75" s="156"/>
      <c r="C75" s="156"/>
      <c r="D75" s="156"/>
      <c r="E75" s="156"/>
      <c r="F75" s="156"/>
      <c r="G75" s="156"/>
      <c r="H75" s="156"/>
      <c r="I75" s="156"/>
      <c r="J75" s="156"/>
      <c r="K75" s="156"/>
    </row>
    <row r="76" spans="1:18" s="197" customFormat="1" ht="13.5" customHeight="1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376"/>
      <c r="M76" s="376"/>
      <c r="P76" s="445"/>
      <c r="Q76" s="445"/>
      <c r="R76" s="445"/>
    </row>
    <row r="77" spans="1:18" ht="15" customHeight="1">
      <c r="A77" s="156"/>
    </row>
    <row r="78" spans="1:18" s="156" customFormat="1" ht="18" customHeight="1"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473"/>
      <c r="M78" s="473"/>
      <c r="P78" s="493"/>
      <c r="Q78" s="493"/>
      <c r="R78" s="493"/>
    </row>
    <row r="79" spans="1:18" s="156" customFormat="1" ht="18" customHeight="1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473"/>
      <c r="M79" s="473"/>
      <c r="P79" s="493"/>
      <c r="Q79" s="493"/>
      <c r="R79" s="493"/>
    </row>
  </sheetData>
  <mergeCells count="60">
    <mergeCell ref="L57:M57"/>
    <mergeCell ref="L58:M58"/>
    <mergeCell ref="L59:M59"/>
    <mergeCell ref="B53:K53"/>
    <mergeCell ref="L53:M53"/>
    <mergeCell ref="B54:K54"/>
    <mergeCell ref="L54:M54"/>
    <mergeCell ref="L56:M56"/>
    <mergeCell ref="L48:M48"/>
    <mergeCell ref="L49:M49"/>
    <mergeCell ref="L50:M50"/>
    <mergeCell ref="L51:M51"/>
    <mergeCell ref="B52:K52"/>
    <mergeCell ref="L52:M52"/>
    <mergeCell ref="L43:M43"/>
    <mergeCell ref="L44:M44"/>
    <mergeCell ref="L45:M45"/>
    <mergeCell ref="L46:M46"/>
    <mergeCell ref="L47:M47"/>
    <mergeCell ref="L38:M38"/>
    <mergeCell ref="L39:M39"/>
    <mergeCell ref="L40:M40"/>
    <mergeCell ref="L41:M41"/>
    <mergeCell ref="L42:M42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23:M23"/>
    <mergeCell ref="L24:M24"/>
    <mergeCell ref="L25:M25"/>
    <mergeCell ref="L26:M26"/>
    <mergeCell ref="L27:M27"/>
    <mergeCell ref="L18:M18"/>
    <mergeCell ref="L19:M19"/>
    <mergeCell ref="L20:M20"/>
    <mergeCell ref="L21:M21"/>
    <mergeCell ref="L22:M22"/>
    <mergeCell ref="L13:M13"/>
    <mergeCell ref="L14:M14"/>
    <mergeCell ref="L15:M15"/>
    <mergeCell ref="L16:M16"/>
    <mergeCell ref="L17:M17"/>
    <mergeCell ref="L8:M8"/>
    <mergeCell ref="L9:M9"/>
    <mergeCell ref="L10:M10"/>
    <mergeCell ref="L11:M11"/>
    <mergeCell ref="L12:M12"/>
    <mergeCell ref="B1:M1"/>
    <mergeCell ref="B2:M2"/>
    <mergeCell ref="B3:M3"/>
    <mergeCell ref="B4:M4"/>
    <mergeCell ref="B6:K7"/>
    <mergeCell ref="L6:M7"/>
  </mergeCells>
  <phoneticPr fontId="2"/>
  <printOptions horizontalCentered="1"/>
  <pageMargins left="0.19685039370078741" right="0.19685039370078741" top="0.19685039370078741" bottom="0.19685039370078741" header="0.35433070866141736" footer="0.11811023622047245"/>
  <pageSetup paperSize="9" scale="107" firstPageNumber="5" orientation="portrait" cellComments="asDisplayed" useFirstPageNumber="1" r:id="rId1"/>
  <headerFooter alignWithMargins="0">
    <oddFooter>&amp;C&amp;P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theme="5"/>
    <pageSetUpPr fitToPage="1"/>
  </sheetPr>
  <dimension ref="A1:V264"/>
  <sheetViews>
    <sheetView zoomScale="75" zoomScaleNormal="75" workbookViewId="0">
      <pane xSplit="12" ySplit="4" topLeftCell="M26" activePane="bottomRight" state="frozen"/>
      <selection pane="topRight" activeCell="M1" sqref="M1"/>
      <selection pane="bottomLeft" activeCell="A5" sqref="A5"/>
      <selection pane="bottomRight" activeCell="S32" sqref="S32"/>
    </sheetView>
  </sheetViews>
  <sheetFormatPr defaultColWidth="9" defaultRowHeight="13.2"/>
  <cols>
    <col min="1" max="1" width="0.33203125" style="675" customWidth="1"/>
    <col min="2" max="2" width="1.21875" style="675" customWidth="1"/>
    <col min="3" max="11" width="2.109375" style="675" customWidth="1"/>
    <col min="12" max="12" width="9.21875" style="675" customWidth="1"/>
    <col min="13" max="20" width="16.109375" style="675" customWidth="1"/>
    <col min="21" max="21" width="0.88671875" style="675" customWidth="1"/>
    <col min="22" max="22" width="16.109375" style="675" customWidth="1"/>
    <col min="23" max="16384" width="9" style="445"/>
  </cols>
  <sheetData>
    <row r="1" spans="2:20" ht="21" customHeight="1">
      <c r="B1" s="1090" t="s">
        <v>928</v>
      </c>
      <c r="C1" s="1091"/>
      <c r="D1" s="1091"/>
      <c r="E1" s="1091"/>
      <c r="F1" s="1091"/>
      <c r="G1" s="1091"/>
      <c r="H1" s="1091"/>
      <c r="I1" s="1091"/>
      <c r="J1" s="1091"/>
      <c r="K1" s="1091"/>
      <c r="L1" s="1091"/>
      <c r="M1" s="689"/>
      <c r="N1" s="689"/>
    </row>
    <row r="2" spans="2:20" ht="15.75" customHeight="1">
      <c r="B2" s="690" t="s">
        <v>929</v>
      </c>
      <c r="C2" s="691"/>
      <c r="D2" s="691"/>
      <c r="E2" s="691"/>
      <c r="F2" s="691"/>
      <c r="G2" s="691"/>
      <c r="H2" s="691"/>
      <c r="I2" s="691"/>
      <c r="J2" s="691"/>
      <c r="K2" s="691"/>
      <c r="L2" s="691"/>
      <c r="M2" s="689"/>
      <c r="N2" s="689"/>
      <c r="T2" s="692" t="s">
        <v>941</v>
      </c>
    </row>
    <row r="3" spans="2:20" ht="18.899999999999999" customHeight="1">
      <c r="B3" s="1087" t="s">
        <v>902</v>
      </c>
      <c r="C3" s="1087"/>
      <c r="D3" s="1087"/>
      <c r="E3" s="1087"/>
      <c r="F3" s="1087"/>
      <c r="G3" s="1087"/>
      <c r="H3" s="1087"/>
      <c r="I3" s="1087"/>
      <c r="J3" s="1087"/>
      <c r="K3" s="1087"/>
      <c r="L3" s="1087"/>
      <c r="M3" s="1088" t="s">
        <v>839</v>
      </c>
      <c r="N3" s="1088" t="s">
        <v>930</v>
      </c>
      <c r="O3" s="1088" t="s">
        <v>931</v>
      </c>
      <c r="P3" s="1088" t="s">
        <v>932</v>
      </c>
      <c r="Q3" s="1088" t="s">
        <v>933</v>
      </c>
      <c r="R3" s="1092" t="s">
        <v>934</v>
      </c>
      <c r="S3" s="1086" t="s">
        <v>935</v>
      </c>
      <c r="T3" s="1086" t="s">
        <v>828</v>
      </c>
    </row>
    <row r="4" spans="2:20" ht="18.899999999999999" customHeight="1">
      <c r="B4" s="1087"/>
      <c r="C4" s="1087"/>
      <c r="D4" s="1087"/>
      <c r="E4" s="1087"/>
      <c r="F4" s="1087"/>
      <c r="G4" s="1087"/>
      <c r="H4" s="1087"/>
      <c r="I4" s="1087"/>
      <c r="J4" s="1087"/>
      <c r="K4" s="1087"/>
      <c r="L4" s="1087"/>
      <c r="M4" s="1089"/>
      <c r="N4" s="1089"/>
      <c r="O4" s="1089"/>
      <c r="P4" s="1089"/>
      <c r="Q4" s="1089"/>
      <c r="R4" s="1093"/>
      <c r="S4" s="1087"/>
      <c r="T4" s="1087"/>
    </row>
    <row r="5" spans="2:20" ht="15.75" customHeight="1">
      <c r="B5" s="693"/>
      <c r="C5" s="694" t="s">
        <v>936</v>
      </c>
      <c r="D5" s="694"/>
      <c r="E5" s="694"/>
      <c r="F5" s="694"/>
      <c r="G5" s="694"/>
      <c r="H5" s="694"/>
      <c r="I5" s="694"/>
      <c r="J5" s="694"/>
      <c r="K5" s="694"/>
      <c r="L5" s="670"/>
      <c r="M5" s="695"/>
      <c r="N5" s="695"/>
      <c r="O5" s="695"/>
      <c r="P5" s="695" t="e">
        <f>#REF!</f>
        <v>#REF!</v>
      </c>
      <c r="Q5" s="696"/>
      <c r="R5" s="695"/>
      <c r="S5" s="695"/>
      <c r="T5" s="695" t="e">
        <f>SUM(M5:S5)</f>
        <v>#REF!</v>
      </c>
    </row>
    <row r="6" spans="2:20" ht="15.75" customHeight="1">
      <c r="B6" s="693"/>
      <c r="C6" s="694"/>
      <c r="D6" s="694" t="s">
        <v>819</v>
      </c>
      <c r="E6" s="694"/>
      <c r="F6" s="694"/>
      <c r="G6" s="694"/>
      <c r="H6" s="694"/>
      <c r="I6" s="694"/>
      <c r="J6" s="694"/>
      <c r="K6" s="694"/>
      <c r="L6" s="670"/>
      <c r="M6" s="695"/>
      <c r="N6" s="695"/>
      <c r="O6" s="695"/>
      <c r="P6" s="695" t="e">
        <f>#REF!</f>
        <v>#REF!</v>
      </c>
      <c r="Q6" s="696"/>
      <c r="R6" s="695"/>
      <c r="S6" s="695"/>
      <c r="T6" s="695" t="e">
        <f t="shared" ref="T6:T39" si="0">SUM(M6:S6)</f>
        <v>#REF!</v>
      </c>
    </row>
    <row r="7" spans="2:20" ht="15.75" customHeight="1">
      <c r="B7" s="693"/>
      <c r="C7" s="694"/>
      <c r="D7" s="694"/>
      <c r="E7" s="694" t="s">
        <v>699</v>
      </c>
      <c r="F7" s="694"/>
      <c r="G7" s="694"/>
      <c r="H7" s="694"/>
      <c r="I7" s="694"/>
      <c r="J7" s="694"/>
      <c r="K7" s="694"/>
      <c r="L7" s="670"/>
      <c r="M7" s="695"/>
      <c r="N7" s="695"/>
      <c r="O7" s="695"/>
      <c r="P7" s="695" t="e">
        <f>#REF!</f>
        <v>#REF!</v>
      </c>
      <c r="Q7" s="696"/>
      <c r="R7" s="695"/>
      <c r="S7" s="695"/>
      <c r="T7" s="695" t="e">
        <f t="shared" si="0"/>
        <v>#REF!</v>
      </c>
    </row>
    <row r="8" spans="2:20" s="675" customFormat="1" ht="15.75" customHeight="1">
      <c r="B8" s="693"/>
      <c r="C8" s="694"/>
      <c r="D8" s="694"/>
      <c r="E8" s="694"/>
      <c r="F8" s="694" t="s">
        <v>820</v>
      </c>
      <c r="G8" s="694"/>
      <c r="H8" s="694"/>
      <c r="I8" s="694"/>
      <c r="J8" s="694"/>
      <c r="K8" s="694"/>
      <c r="L8" s="670"/>
      <c r="M8" s="695"/>
      <c r="N8" s="695"/>
      <c r="O8" s="695"/>
      <c r="P8" s="695" t="e">
        <f>#REF!</f>
        <v>#REF!</v>
      </c>
      <c r="Q8" s="696"/>
      <c r="R8" s="695"/>
      <c r="S8" s="695"/>
      <c r="T8" s="695" t="e">
        <f t="shared" si="0"/>
        <v>#REF!</v>
      </c>
    </row>
    <row r="9" spans="2:20" s="675" customFormat="1" ht="15.75" customHeight="1">
      <c r="B9" s="693"/>
      <c r="C9" s="694"/>
      <c r="D9" s="694"/>
      <c r="E9" s="694"/>
      <c r="F9" s="694" t="s">
        <v>702</v>
      </c>
      <c r="G9" s="694"/>
      <c r="H9" s="694"/>
      <c r="I9" s="694"/>
      <c r="J9" s="694"/>
      <c r="K9" s="694"/>
      <c r="L9" s="670"/>
      <c r="M9" s="695"/>
      <c r="N9" s="695"/>
      <c r="O9" s="695"/>
      <c r="P9" s="695" t="e">
        <f>#REF!</f>
        <v>#REF!</v>
      </c>
      <c r="Q9" s="696"/>
      <c r="R9" s="695"/>
      <c r="S9" s="695"/>
      <c r="T9" s="695" t="e">
        <f t="shared" si="0"/>
        <v>#REF!</v>
      </c>
    </row>
    <row r="10" spans="2:20" s="675" customFormat="1" ht="15.75" customHeight="1">
      <c r="B10" s="693"/>
      <c r="C10" s="694"/>
      <c r="D10" s="694"/>
      <c r="E10" s="694"/>
      <c r="F10" s="694" t="s">
        <v>703</v>
      </c>
      <c r="G10" s="694"/>
      <c r="H10" s="694"/>
      <c r="I10" s="694"/>
      <c r="J10" s="694"/>
      <c r="K10" s="694"/>
      <c r="L10" s="670"/>
      <c r="M10" s="695"/>
      <c r="N10" s="695"/>
      <c r="O10" s="695"/>
      <c r="P10" s="695" t="e">
        <f>#REF!</f>
        <v>#REF!</v>
      </c>
      <c r="Q10" s="696"/>
      <c r="R10" s="695"/>
      <c r="S10" s="695"/>
      <c r="T10" s="695" t="e">
        <f t="shared" si="0"/>
        <v>#REF!</v>
      </c>
    </row>
    <row r="11" spans="2:20" s="675" customFormat="1" ht="15.75" customHeight="1">
      <c r="B11" s="693"/>
      <c r="C11" s="694"/>
      <c r="D11" s="694"/>
      <c r="E11" s="694"/>
      <c r="F11" s="694" t="s">
        <v>704</v>
      </c>
      <c r="G11" s="694"/>
      <c r="H11" s="694"/>
      <c r="I11" s="694"/>
      <c r="J11" s="694"/>
      <c r="K11" s="694"/>
      <c r="L11" s="670"/>
      <c r="M11" s="695"/>
      <c r="N11" s="695"/>
      <c r="O11" s="695"/>
      <c r="P11" s="695" t="e">
        <f>#REF!</f>
        <v>#REF!</v>
      </c>
      <c r="Q11" s="696"/>
      <c r="R11" s="695"/>
      <c r="S11" s="695"/>
      <c r="T11" s="695" t="e">
        <f t="shared" si="0"/>
        <v>#REF!</v>
      </c>
    </row>
    <row r="12" spans="2:20" s="675" customFormat="1" ht="15.75" customHeight="1">
      <c r="B12" s="693"/>
      <c r="C12" s="694"/>
      <c r="D12" s="694"/>
      <c r="E12" s="694" t="s">
        <v>705</v>
      </c>
      <c r="F12" s="694"/>
      <c r="G12" s="694"/>
      <c r="H12" s="694"/>
      <c r="I12" s="694"/>
      <c r="J12" s="694"/>
      <c r="K12" s="694"/>
      <c r="L12" s="670"/>
      <c r="M12" s="695"/>
      <c r="N12" s="695"/>
      <c r="O12" s="695"/>
      <c r="P12" s="695" t="e">
        <f>#REF!</f>
        <v>#REF!</v>
      </c>
      <c r="Q12" s="696"/>
      <c r="R12" s="695"/>
      <c r="S12" s="695"/>
      <c r="T12" s="695" t="e">
        <f t="shared" si="0"/>
        <v>#REF!</v>
      </c>
    </row>
    <row r="13" spans="2:20" s="675" customFormat="1" ht="15.75" customHeight="1">
      <c r="B13" s="693"/>
      <c r="C13" s="694"/>
      <c r="D13" s="694"/>
      <c r="E13" s="694"/>
      <c r="F13" s="694" t="s">
        <v>161</v>
      </c>
      <c r="G13" s="694"/>
      <c r="H13" s="694"/>
      <c r="I13" s="694"/>
      <c r="J13" s="694"/>
      <c r="K13" s="694"/>
      <c r="L13" s="670"/>
      <c r="M13" s="695"/>
      <c r="N13" s="695"/>
      <c r="O13" s="695"/>
      <c r="P13" s="695" t="e">
        <f>#REF!</f>
        <v>#REF!</v>
      </c>
      <c r="Q13" s="696"/>
      <c r="R13" s="695"/>
      <c r="S13" s="695"/>
      <c r="T13" s="695" t="e">
        <f t="shared" si="0"/>
        <v>#REF!</v>
      </c>
    </row>
    <row r="14" spans="2:20" s="675" customFormat="1" ht="15.75" customHeight="1">
      <c r="B14" s="693"/>
      <c r="C14" s="694"/>
      <c r="D14" s="694"/>
      <c r="E14" s="694"/>
      <c r="F14" s="694" t="s">
        <v>706</v>
      </c>
      <c r="G14" s="694"/>
      <c r="H14" s="694"/>
      <c r="I14" s="694"/>
      <c r="J14" s="694"/>
      <c r="K14" s="694"/>
      <c r="L14" s="670"/>
      <c r="M14" s="695"/>
      <c r="N14" s="695"/>
      <c r="O14" s="695"/>
      <c r="P14" s="695" t="e">
        <f>#REF!</f>
        <v>#REF!</v>
      </c>
      <c r="Q14" s="696"/>
      <c r="R14" s="695"/>
      <c r="S14" s="695"/>
      <c r="T14" s="695" t="e">
        <f t="shared" si="0"/>
        <v>#REF!</v>
      </c>
    </row>
    <row r="15" spans="2:20" s="675" customFormat="1" ht="15.75" customHeight="1">
      <c r="B15" s="693"/>
      <c r="C15" s="694"/>
      <c r="D15" s="694"/>
      <c r="E15" s="694"/>
      <c r="F15" s="694" t="s">
        <v>707</v>
      </c>
      <c r="G15" s="694"/>
      <c r="H15" s="694"/>
      <c r="I15" s="694"/>
      <c r="J15" s="694"/>
      <c r="K15" s="694"/>
      <c r="L15" s="670"/>
      <c r="M15" s="695"/>
      <c r="N15" s="695"/>
      <c r="O15" s="695"/>
      <c r="P15" s="695" t="e">
        <f>#REF!</f>
        <v>#REF!</v>
      </c>
      <c r="Q15" s="696"/>
      <c r="R15" s="695"/>
      <c r="S15" s="695"/>
      <c r="T15" s="695" t="e">
        <f t="shared" si="0"/>
        <v>#REF!</v>
      </c>
    </row>
    <row r="16" spans="2:20" s="675" customFormat="1" ht="15.75" customHeight="1">
      <c r="B16" s="693"/>
      <c r="C16" s="694"/>
      <c r="D16" s="694"/>
      <c r="E16" s="694"/>
      <c r="F16" s="694" t="s">
        <v>704</v>
      </c>
      <c r="G16" s="694"/>
      <c r="H16" s="694"/>
      <c r="I16" s="694"/>
      <c r="J16" s="694"/>
      <c r="K16" s="694"/>
      <c r="L16" s="670"/>
      <c r="M16" s="695"/>
      <c r="N16" s="695"/>
      <c r="O16" s="695"/>
      <c r="P16" s="695" t="e">
        <f>#REF!</f>
        <v>#REF!</v>
      </c>
      <c r="Q16" s="696"/>
      <c r="R16" s="695"/>
      <c r="S16" s="695"/>
      <c r="T16" s="695" t="e">
        <f t="shared" si="0"/>
        <v>#REF!</v>
      </c>
    </row>
    <row r="17" spans="2:20" s="675" customFormat="1" ht="15.75" customHeight="1">
      <c r="B17" s="693"/>
      <c r="C17" s="694"/>
      <c r="D17" s="694"/>
      <c r="E17" s="694" t="s">
        <v>708</v>
      </c>
      <c r="F17" s="694"/>
      <c r="G17" s="694"/>
      <c r="H17" s="694"/>
      <c r="I17" s="694"/>
      <c r="J17" s="694"/>
      <c r="K17" s="694"/>
      <c r="L17" s="670"/>
      <c r="M17" s="695"/>
      <c r="N17" s="697"/>
      <c r="O17" s="697"/>
      <c r="P17" s="695" t="e">
        <f>#REF!</f>
        <v>#REF!</v>
      </c>
      <c r="Q17" s="698"/>
      <c r="R17" s="695"/>
      <c r="S17" s="695"/>
      <c r="T17" s="695" t="e">
        <f t="shared" si="0"/>
        <v>#REF!</v>
      </c>
    </row>
    <row r="18" spans="2:20" s="675" customFormat="1" ht="15.75" customHeight="1">
      <c r="B18" s="693"/>
      <c r="C18" s="694"/>
      <c r="D18" s="694"/>
      <c r="E18" s="694"/>
      <c r="F18" s="694" t="s">
        <v>339</v>
      </c>
      <c r="G18" s="694"/>
      <c r="H18" s="694"/>
      <c r="I18" s="694"/>
      <c r="J18" s="694"/>
      <c r="K18" s="694"/>
      <c r="L18" s="670"/>
      <c r="M18" s="695"/>
      <c r="N18" s="697"/>
      <c r="O18" s="697"/>
      <c r="P18" s="695" t="e">
        <f>#REF!</f>
        <v>#REF!</v>
      </c>
      <c r="Q18" s="698"/>
      <c r="R18" s="695"/>
      <c r="S18" s="695"/>
      <c r="T18" s="695" t="e">
        <f t="shared" si="0"/>
        <v>#REF!</v>
      </c>
    </row>
    <row r="19" spans="2:20" s="675" customFormat="1" ht="15.75" customHeight="1">
      <c r="B19" s="699"/>
      <c r="C19" s="700"/>
      <c r="D19" s="700"/>
      <c r="E19" s="700"/>
      <c r="F19" s="700" t="s">
        <v>709</v>
      </c>
      <c r="G19" s="700"/>
      <c r="H19" s="700"/>
      <c r="I19" s="700"/>
      <c r="J19" s="700"/>
      <c r="K19" s="700"/>
      <c r="L19" s="701"/>
      <c r="M19" s="695"/>
      <c r="N19" s="697"/>
      <c r="O19" s="697"/>
      <c r="P19" s="695" t="e">
        <f>#REF!</f>
        <v>#REF!</v>
      </c>
      <c r="Q19" s="698"/>
      <c r="R19" s="695"/>
      <c r="S19" s="695"/>
      <c r="T19" s="695" t="e">
        <f t="shared" si="0"/>
        <v>#REF!</v>
      </c>
    </row>
    <row r="20" spans="2:20" s="675" customFormat="1" ht="15.75" customHeight="1">
      <c r="B20" s="693"/>
      <c r="C20" s="694"/>
      <c r="D20" s="694"/>
      <c r="E20" s="694"/>
      <c r="F20" s="694" t="s">
        <v>710</v>
      </c>
      <c r="G20" s="694"/>
      <c r="H20" s="694"/>
      <c r="I20" s="694"/>
      <c r="J20" s="694"/>
      <c r="K20" s="694"/>
      <c r="L20" s="670"/>
      <c r="M20" s="695"/>
      <c r="N20" s="697"/>
      <c r="O20" s="697"/>
      <c r="P20" s="695" t="e">
        <f>#REF!</f>
        <v>#REF!</v>
      </c>
      <c r="Q20" s="698"/>
      <c r="R20" s="695"/>
      <c r="S20" s="695"/>
      <c r="T20" s="695" t="e">
        <f t="shared" si="0"/>
        <v>#REF!</v>
      </c>
    </row>
    <row r="21" spans="2:20" s="675" customFormat="1" ht="15.75" customHeight="1">
      <c r="B21" s="494"/>
      <c r="C21" s="493"/>
      <c r="D21" s="702" t="s">
        <v>711</v>
      </c>
      <c r="E21" s="702"/>
      <c r="F21" s="493"/>
      <c r="G21" s="493"/>
      <c r="H21" s="493"/>
      <c r="I21" s="493"/>
      <c r="J21" s="493"/>
      <c r="K21" s="493"/>
      <c r="L21" s="703"/>
      <c r="M21" s="695"/>
      <c r="N21" s="697"/>
      <c r="O21" s="697"/>
      <c r="P21" s="695" t="e">
        <f>#REF!</f>
        <v>#REF!</v>
      </c>
      <c r="Q21" s="698"/>
      <c r="R21" s="695"/>
      <c r="S21" s="695"/>
      <c r="T21" s="695" t="e">
        <f t="shared" si="0"/>
        <v>#REF!</v>
      </c>
    </row>
    <row r="22" spans="2:20" s="675" customFormat="1" ht="15.75" customHeight="1">
      <c r="B22" s="693"/>
      <c r="C22" s="694"/>
      <c r="D22" s="694"/>
      <c r="E22" s="694" t="s">
        <v>712</v>
      </c>
      <c r="F22" s="694"/>
      <c r="G22" s="694"/>
      <c r="H22" s="694"/>
      <c r="I22" s="694"/>
      <c r="J22" s="694"/>
      <c r="K22" s="694"/>
      <c r="L22" s="670"/>
      <c r="M22" s="695"/>
      <c r="N22" s="697"/>
      <c r="O22" s="697"/>
      <c r="P22" s="695" t="e">
        <f>#REF!</f>
        <v>#REF!</v>
      </c>
      <c r="Q22" s="698"/>
      <c r="R22" s="695"/>
      <c r="S22" s="695"/>
      <c r="T22" s="695" t="e">
        <f t="shared" si="0"/>
        <v>#REF!</v>
      </c>
    </row>
    <row r="23" spans="2:20" s="675" customFormat="1" ht="15.75" customHeight="1">
      <c r="B23" s="494"/>
      <c r="C23" s="493"/>
      <c r="D23" s="493"/>
      <c r="E23" s="493" t="s">
        <v>713</v>
      </c>
      <c r="F23" s="493"/>
      <c r="G23" s="493"/>
      <c r="H23" s="493"/>
      <c r="I23" s="493"/>
      <c r="J23" s="493"/>
      <c r="K23" s="493"/>
      <c r="L23" s="703"/>
      <c r="M23" s="695"/>
      <c r="N23" s="695"/>
      <c r="O23" s="695"/>
      <c r="P23" s="695" t="e">
        <f>#REF!</f>
        <v>#REF!</v>
      </c>
      <c r="Q23" s="696"/>
      <c r="R23" s="695"/>
      <c r="S23" s="695"/>
      <c r="T23" s="695" t="e">
        <f t="shared" si="0"/>
        <v>#REF!</v>
      </c>
    </row>
    <row r="24" spans="2:20" s="675" customFormat="1" ht="15.75" customHeight="1">
      <c r="B24" s="693"/>
      <c r="C24" s="694"/>
      <c r="D24" s="694"/>
      <c r="E24" s="694" t="s">
        <v>714</v>
      </c>
      <c r="F24" s="694"/>
      <c r="G24" s="694"/>
      <c r="H24" s="694"/>
      <c r="I24" s="694"/>
      <c r="J24" s="694"/>
      <c r="K24" s="694"/>
      <c r="L24" s="670"/>
      <c r="M24" s="695"/>
      <c r="N24" s="695"/>
      <c r="O24" s="695"/>
      <c r="P24" s="695" t="e">
        <f>#REF!</f>
        <v>#REF!</v>
      </c>
      <c r="Q24" s="696"/>
      <c r="R24" s="695"/>
      <c r="S24" s="695"/>
      <c r="T24" s="695" t="e">
        <f t="shared" si="0"/>
        <v>#REF!</v>
      </c>
    </row>
    <row r="25" spans="2:20" s="675" customFormat="1" ht="15.75" customHeight="1">
      <c r="B25" s="494"/>
      <c r="C25" s="493"/>
      <c r="D25" s="493"/>
      <c r="E25" s="704" t="s">
        <v>715</v>
      </c>
      <c r="F25" s="704"/>
      <c r="G25" s="704"/>
      <c r="H25" s="704"/>
      <c r="I25" s="704"/>
      <c r="J25" s="704"/>
      <c r="K25" s="704"/>
      <c r="L25" s="705"/>
      <c r="M25" s="695"/>
      <c r="N25" s="695"/>
      <c r="O25" s="695"/>
      <c r="P25" s="695" t="e">
        <f>#REF!</f>
        <v>#REF!</v>
      </c>
      <c r="Q25" s="696"/>
      <c r="R25" s="695"/>
      <c r="S25" s="695"/>
      <c r="T25" s="695" t="e">
        <f t="shared" si="0"/>
        <v>#REF!</v>
      </c>
    </row>
    <row r="26" spans="2:20" s="675" customFormat="1" ht="15.75" customHeight="1">
      <c r="B26" s="693"/>
      <c r="C26" s="706" t="s">
        <v>716</v>
      </c>
      <c r="D26" s="706"/>
      <c r="E26" s="707"/>
      <c r="F26" s="707"/>
      <c r="G26" s="707"/>
      <c r="H26" s="707"/>
      <c r="I26" s="707"/>
      <c r="J26" s="707"/>
      <c r="K26" s="707"/>
      <c r="L26" s="708"/>
      <c r="M26" s="695"/>
      <c r="N26" s="695"/>
      <c r="O26" s="695"/>
      <c r="P26" s="695" t="e">
        <f>#REF!</f>
        <v>#REF!</v>
      </c>
      <c r="Q26" s="696"/>
      <c r="R26" s="695"/>
      <c r="S26" s="695"/>
      <c r="T26" s="695" t="e">
        <f t="shared" si="0"/>
        <v>#REF!</v>
      </c>
    </row>
    <row r="27" spans="2:20" s="675" customFormat="1" ht="15.75" customHeight="1">
      <c r="B27" s="693"/>
      <c r="C27" s="694"/>
      <c r="D27" s="694" t="s">
        <v>356</v>
      </c>
      <c r="E27" s="709"/>
      <c r="F27" s="694"/>
      <c r="G27" s="694"/>
      <c r="H27" s="694"/>
      <c r="I27" s="694"/>
      <c r="J27" s="710"/>
      <c r="K27" s="710"/>
      <c r="L27" s="711"/>
      <c r="M27" s="695"/>
      <c r="N27" s="695"/>
      <c r="O27" s="695"/>
      <c r="P27" s="695" t="e">
        <f>#REF!</f>
        <v>#REF!</v>
      </c>
      <c r="Q27" s="696"/>
      <c r="R27" s="695"/>
      <c r="S27" s="695"/>
      <c r="T27" s="695" t="e">
        <f t="shared" si="0"/>
        <v>#REF!</v>
      </c>
    </row>
    <row r="28" spans="2:20" s="675" customFormat="1" ht="15.75" customHeight="1">
      <c r="B28" s="494"/>
      <c r="C28" s="493"/>
      <c r="D28" s="493" t="s">
        <v>704</v>
      </c>
      <c r="E28" s="493"/>
      <c r="F28" s="493"/>
      <c r="G28" s="493"/>
      <c r="H28" s="493"/>
      <c r="I28" s="493"/>
      <c r="J28" s="712"/>
      <c r="K28" s="712"/>
      <c r="L28" s="713"/>
      <c r="M28" s="695"/>
      <c r="N28" s="695"/>
      <c r="O28" s="695"/>
      <c r="P28" s="695" t="e">
        <f>#REF!</f>
        <v>#REF!</v>
      </c>
      <c r="Q28" s="696"/>
      <c r="R28" s="695"/>
      <c r="S28" s="695"/>
      <c r="T28" s="695" t="e">
        <f t="shared" si="0"/>
        <v>#REF!</v>
      </c>
    </row>
    <row r="29" spans="2:20" s="675" customFormat="1" ht="15.75" customHeight="1">
      <c r="B29" s="693" t="s">
        <v>717</v>
      </c>
      <c r="C29" s="694"/>
      <c r="D29" s="694"/>
      <c r="E29" s="694"/>
      <c r="F29" s="707"/>
      <c r="G29" s="707"/>
      <c r="H29" s="707"/>
      <c r="I29" s="707"/>
      <c r="J29" s="707"/>
      <c r="K29" s="707"/>
      <c r="L29" s="708"/>
      <c r="M29" s="695"/>
      <c r="N29" s="695"/>
      <c r="O29" s="695"/>
      <c r="P29" s="695" t="e">
        <f>#REF!</f>
        <v>#REF!</v>
      </c>
      <c r="Q29" s="696"/>
      <c r="R29" s="695"/>
      <c r="S29" s="695"/>
      <c r="T29" s="695" t="e">
        <f t="shared" si="0"/>
        <v>#REF!</v>
      </c>
    </row>
    <row r="30" spans="2:20" s="675" customFormat="1" ht="15.75" customHeight="1">
      <c r="B30" s="494"/>
      <c r="C30" s="493" t="s">
        <v>718</v>
      </c>
      <c r="D30" s="493"/>
      <c r="E30" s="493"/>
      <c r="F30" s="493"/>
      <c r="G30" s="493"/>
      <c r="H30" s="704"/>
      <c r="I30" s="704"/>
      <c r="J30" s="704"/>
      <c r="K30" s="704"/>
      <c r="L30" s="705"/>
      <c r="M30" s="695"/>
      <c r="N30" s="695"/>
      <c r="O30" s="695"/>
      <c r="P30" s="695" t="e">
        <f>#REF!</f>
        <v>#REF!</v>
      </c>
      <c r="Q30" s="696"/>
      <c r="R30" s="695"/>
      <c r="S30" s="695"/>
      <c r="T30" s="695" t="e">
        <f t="shared" si="0"/>
        <v>#REF!</v>
      </c>
    </row>
    <row r="31" spans="2:20" s="675" customFormat="1" ht="15.75" customHeight="1">
      <c r="B31" s="693"/>
      <c r="C31" s="694"/>
      <c r="D31" s="694" t="s">
        <v>719</v>
      </c>
      <c r="E31" s="694"/>
      <c r="F31" s="694"/>
      <c r="G31" s="694"/>
      <c r="H31" s="707"/>
      <c r="I31" s="707"/>
      <c r="J31" s="707"/>
      <c r="K31" s="707"/>
      <c r="L31" s="708"/>
      <c r="M31" s="695"/>
      <c r="N31" s="695"/>
      <c r="O31" s="695"/>
      <c r="P31" s="695" t="e">
        <f>#REF!</f>
        <v>#REF!</v>
      </c>
      <c r="Q31" s="696"/>
      <c r="R31" s="695"/>
      <c r="S31" s="695"/>
      <c r="T31" s="695" t="e">
        <f t="shared" si="0"/>
        <v>#REF!</v>
      </c>
    </row>
    <row r="32" spans="2:20" s="675" customFormat="1" ht="15.75" customHeight="1">
      <c r="B32" s="494"/>
      <c r="C32" s="493"/>
      <c r="D32" s="702" t="s">
        <v>720</v>
      </c>
      <c r="E32" s="702"/>
      <c r="F32" s="493"/>
      <c r="G32" s="493"/>
      <c r="H32" s="704"/>
      <c r="I32" s="704"/>
      <c r="J32" s="704"/>
      <c r="K32" s="704"/>
      <c r="L32" s="705"/>
      <c r="M32" s="695"/>
      <c r="N32" s="695"/>
      <c r="O32" s="695"/>
      <c r="P32" s="695" t="e">
        <f>#REF!</f>
        <v>#REF!</v>
      </c>
      <c r="Q32" s="696"/>
      <c r="R32" s="695"/>
      <c r="S32" s="695"/>
      <c r="T32" s="695" t="e">
        <f t="shared" si="0"/>
        <v>#REF!</v>
      </c>
    </row>
    <row r="33" spans="2:20" s="675" customFormat="1" ht="15.75" customHeight="1">
      <c r="B33" s="693"/>
      <c r="C33" s="694"/>
      <c r="D33" s="694" t="s">
        <v>721</v>
      </c>
      <c r="E33" s="694"/>
      <c r="F33" s="694"/>
      <c r="G33" s="694"/>
      <c r="H33" s="694"/>
      <c r="I33" s="694"/>
      <c r="J33" s="694"/>
      <c r="K33" s="694"/>
      <c r="L33" s="670"/>
      <c r="M33" s="695"/>
      <c r="N33" s="695"/>
      <c r="O33" s="695"/>
      <c r="P33" s="695" t="e">
        <f>#REF!</f>
        <v>#REF!</v>
      </c>
      <c r="Q33" s="696"/>
      <c r="R33" s="695"/>
      <c r="S33" s="695"/>
      <c r="T33" s="695" t="e">
        <f t="shared" si="0"/>
        <v>#REF!</v>
      </c>
    </row>
    <row r="34" spans="2:20" s="675" customFormat="1" ht="15.75" customHeight="1">
      <c r="B34" s="494"/>
      <c r="C34" s="493"/>
      <c r="D34" s="493" t="s">
        <v>722</v>
      </c>
      <c r="E34" s="493"/>
      <c r="F34" s="493"/>
      <c r="G34" s="493"/>
      <c r="H34" s="493"/>
      <c r="I34" s="493"/>
      <c r="J34" s="493"/>
      <c r="K34" s="493"/>
      <c r="L34" s="703"/>
      <c r="M34" s="695"/>
      <c r="N34" s="695"/>
      <c r="O34" s="695"/>
      <c r="P34" s="695" t="e">
        <f>#REF!</f>
        <v>#REF!</v>
      </c>
      <c r="Q34" s="696"/>
      <c r="R34" s="695"/>
      <c r="S34" s="695"/>
      <c r="T34" s="695" t="e">
        <f t="shared" si="0"/>
        <v>#REF!</v>
      </c>
    </row>
    <row r="35" spans="2:20" s="675" customFormat="1" ht="15.75" customHeight="1">
      <c r="B35" s="693"/>
      <c r="C35" s="694"/>
      <c r="D35" s="694" t="s">
        <v>704</v>
      </c>
      <c r="E35" s="694"/>
      <c r="F35" s="694"/>
      <c r="G35" s="694"/>
      <c r="H35" s="694"/>
      <c r="I35" s="694"/>
      <c r="J35" s="694"/>
      <c r="K35" s="694"/>
      <c r="L35" s="670"/>
      <c r="M35" s="695"/>
      <c r="N35" s="695"/>
      <c r="O35" s="695"/>
      <c r="P35" s="695" t="e">
        <f>#REF!</f>
        <v>#REF!</v>
      </c>
      <c r="Q35" s="696"/>
      <c r="R35" s="695"/>
      <c r="S35" s="695"/>
      <c r="T35" s="695" t="e">
        <f t="shared" si="0"/>
        <v>#REF!</v>
      </c>
    </row>
    <row r="36" spans="2:20" s="675" customFormat="1" ht="15.75" customHeight="1">
      <c r="B36" s="494"/>
      <c r="C36" s="493" t="s">
        <v>822</v>
      </c>
      <c r="D36" s="493"/>
      <c r="E36" s="493"/>
      <c r="F36" s="493"/>
      <c r="G36" s="493"/>
      <c r="H36" s="493"/>
      <c r="I36" s="493"/>
      <c r="J36" s="712"/>
      <c r="K36" s="712"/>
      <c r="L36" s="713"/>
      <c r="M36" s="695"/>
      <c r="N36" s="695"/>
      <c r="O36" s="695"/>
      <c r="P36" s="695" t="e">
        <f>#REF!</f>
        <v>#REF!</v>
      </c>
      <c r="Q36" s="696"/>
      <c r="R36" s="695"/>
      <c r="S36" s="695"/>
      <c r="T36" s="695" t="e">
        <f t="shared" si="0"/>
        <v>#REF!</v>
      </c>
    </row>
    <row r="37" spans="2:20" s="675" customFormat="1" ht="15.75" customHeight="1">
      <c r="B37" s="693"/>
      <c r="C37" s="694"/>
      <c r="D37" s="694" t="s">
        <v>724</v>
      </c>
      <c r="E37" s="694"/>
      <c r="F37" s="694"/>
      <c r="G37" s="694"/>
      <c r="H37" s="694"/>
      <c r="I37" s="694"/>
      <c r="J37" s="710"/>
      <c r="K37" s="710"/>
      <c r="L37" s="711"/>
      <c r="M37" s="695"/>
      <c r="N37" s="695"/>
      <c r="O37" s="695"/>
      <c r="P37" s="695" t="e">
        <f>#REF!</f>
        <v>#REF!</v>
      </c>
      <c r="Q37" s="696"/>
      <c r="R37" s="695"/>
      <c r="S37" s="695"/>
      <c r="T37" s="695" t="e">
        <f t="shared" si="0"/>
        <v>#REF!</v>
      </c>
    </row>
    <row r="38" spans="2:20" s="675" customFormat="1" ht="15.75" customHeight="1">
      <c r="B38" s="494"/>
      <c r="C38" s="493"/>
      <c r="D38" s="493" t="s">
        <v>710</v>
      </c>
      <c r="E38" s="493"/>
      <c r="F38" s="493"/>
      <c r="G38" s="493"/>
      <c r="H38" s="493"/>
      <c r="I38" s="493"/>
      <c r="J38" s="712"/>
      <c r="K38" s="712"/>
      <c r="L38" s="713"/>
      <c r="M38" s="695"/>
      <c r="N38" s="695"/>
      <c r="O38" s="695"/>
      <c r="P38" s="695" t="e">
        <f>#REF!</f>
        <v>#REF!</v>
      </c>
      <c r="Q38" s="696"/>
      <c r="R38" s="695"/>
      <c r="S38" s="695"/>
      <c r="T38" s="695" t="e">
        <f t="shared" si="0"/>
        <v>#REF!</v>
      </c>
    </row>
    <row r="39" spans="2:20" s="675" customFormat="1" ht="15.75" customHeight="1">
      <c r="B39" s="714" t="s">
        <v>823</v>
      </c>
      <c r="C39" s="694"/>
      <c r="D39" s="694"/>
      <c r="E39" s="694"/>
      <c r="F39" s="694"/>
      <c r="G39" s="694"/>
      <c r="H39" s="694"/>
      <c r="I39" s="694"/>
      <c r="J39" s="710"/>
      <c r="K39" s="710"/>
      <c r="L39" s="711"/>
      <c r="M39" s="695"/>
      <c r="N39" s="695"/>
      <c r="O39" s="695"/>
      <c r="P39" s="695" t="e">
        <f>#REF!</f>
        <v>#REF!</v>
      </c>
      <c r="Q39" s="696"/>
      <c r="R39" s="695"/>
      <c r="S39" s="695"/>
      <c r="T39" s="695" t="e">
        <f t="shared" si="0"/>
        <v>#REF!</v>
      </c>
    </row>
    <row r="40" spans="2:20" s="675" customFormat="1" ht="3.75" customHeight="1">
      <c r="B40" s="493"/>
      <c r="C40" s="493"/>
      <c r="D40" s="493"/>
      <c r="E40" s="712"/>
      <c r="F40" s="712"/>
      <c r="G40" s="712"/>
      <c r="H40" s="712"/>
      <c r="I40" s="712"/>
      <c r="J40" s="715"/>
      <c r="K40" s="715"/>
      <c r="L40" s="715"/>
    </row>
    <row r="41" spans="2:20" s="675" customFormat="1" ht="15.6" customHeight="1">
      <c r="B41" s="493"/>
      <c r="C41" s="493"/>
      <c r="D41" s="712"/>
      <c r="E41" s="712"/>
      <c r="F41" s="712"/>
      <c r="G41" s="712"/>
      <c r="H41" s="712"/>
      <c r="I41" s="712"/>
      <c r="J41" s="715"/>
      <c r="K41" s="715"/>
      <c r="L41" s="715"/>
    </row>
    <row r="42" spans="2:20">
      <c r="B42" s="493"/>
      <c r="C42" s="493"/>
      <c r="D42" s="493"/>
      <c r="E42" s="712"/>
      <c r="F42" s="712"/>
      <c r="G42" s="712"/>
      <c r="H42" s="712"/>
      <c r="I42" s="712"/>
      <c r="J42" s="715"/>
      <c r="K42" s="715"/>
      <c r="L42" s="715"/>
    </row>
    <row r="50" spans="1:22">
      <c r="B50" s="716"/>
      <c r="C50" s="716"/>
      <c r="D50" s="716"/>
      <c r="E50" s="716"/>
      <c r="F50" s="716"/>
      <c r="G50" s="716"/>
      <c r="H50" s="716"/>
      <c r="I50" s="716"/>
      <c r="J50" s="716"/>
      <c r="K50" s="716"/>
      <c r="L50" s="716"/>
    </row>
    <row r="61" spans="1:22">
      <c r="A61" s="716"/>
      <c r="O61" s="716"/>
      <c r="P61" s="716"/>
      <c r="Q61" s="716"/>
      <c r="R61" s="716"/>
      <c r="S61" s="716"/>
      <c r="T61" s="716"/>
      <c r="U61" s="716"/>
      <c r="V61" s="716"/>
    </row>
    <row r="62" spans="1:22">
      <c r="M62" s="716"/>
      <c r="N62" s="716"/>
    </row>
    <row r="84" spans="1:22">
      <c r="B84" s="493"/>
      <c r="C84" s="493"/>
      <c r="D84" s="493"/>
      <c r="E84" s="493"/>
      <c r="F84" s="493"/>
      <c r="G84" s="493"/>
      <c r="H84" s="493"/>
      <c r="I84" s="493"/>
      <c r="J84" s="493"/>
      <c r="K84" s="493"/>
      <c r="L84" s="493"/>
    </row>
    <row r="85" spans="1:22">
      <c r="B85" s="716"/>
      <c r="C85" s="716"/>
      <c r="D85" s="716"/>
      <c r="E85" s="716"/>
      <c r="F85" s="716"/>
      <c r="G85" s="716"/>
      <c r="H85" s="716"/>
      <c r="I85" s="716"/>
      <c r="J85" s="716"/>
      <c r="K85" s="716"/>
      <c r="L85" s="716"/>
    </row>
    <row r="95" spans="1:22">
      <c r="A95" s="493"/>
      <c r="O95" s="493"/>
      <c r="P95" s="493"/>
      <c r="Q95" s="493"/>
      <c r="R95" s="493"/>
      <c r="S95" s="493"/>
      <c r="T95" s="493"/>
      <c r="U95" s="493"/>
      <c r="V95" s="493"/>
    </row>
    <row r="96" spans="1:22">
      <c r="A96" s="716"/>
      <c r="M96" s="493"/>
      <c r="N96" s="493"/>
      <c r="O96" s="716"/>
      <c r="P96" s="716"/>
      <c r="Q96" s="716"/>
      <c r="R96" s="716"/>
      <c r="S96" s="716"/>
      <c r="T96" s="716"/>
      <c r="U96" s="716"/>
      <c r="V96" s="716"/>
    </row>
    <row r="97" spans="13:14">
      <c r="M97" s="716"/>
      <c r="N97" s="716"/>
    </row>
    <row r="126" spans="2:12">
      <c r="B126" s="493"/>
      <c r="C126" s="493"/>
      <c r="D126" s="493"/>
      <c r="E126" s="493"/>
      <c r="F126" s="493"/>
      <c r="G126" s="493"/>
      <c r="H126" s="493"/>
      <c r="I126" s="493"/>
      <c r="J126" s="493"/>
      <c r="K126" s="493"/>
      <c r="L126" s="493"/>
    </row>
    <row r="127" spans="2:12">
      <c r="B127" s="716"/>
      <c r="C127" s="716"/>
      <c r="D127" s="716"/>
      <c r="E127" s="716"/>
      <c r="F127" s="716"/>
      <c r="G127" s="716"/>
      <c r="H127" s="716"/>
      <c r="I127" s="716"/>
      <c r="J127" s="716"/>
      <c r="K127" s="716"/>
      <c r="L127" s="716"/>
    </row>
    <row r="137" spans="1:22">
      <c r="A137" s="493"/>
      <c r="O137" s="493"/>
      <c r="P137" s="493"/>
      <c r="Q137" s="493"/>
      <c r="R137" s="493"/>
      <c r="S137" s="493"/>
      <c r="T137" s="493"/>
      <c r="U137" s="493"/>
      <c r="V137" s="493"/>
    </row>
    <row r="138" spans="1:22">
      <c r="A138" s="716"/>
      <c r="M138" s="493"/>
      <c r="N138" s="493"/>
      <c r="O138" s="716"/>
      <c r="P138" s="716"/>
      <c r="Q138" s="716"/>
      <c r="R138" s="716"/>
      <c r="S138" s="716"/>
      <c r="T138" s="716"/>
      <c r="U138" s="716"/>
      <c r="V138" s="716"/>
    </row>
    <row r="139" spans="1:22">
      <c r="M139" s="716"/>
      <c r="N139" s="716"/>
    </row>
    <row r="180" spans="1:22">
      <c r="B180" s="493"/>
      <c r="C180" s="493"/>
      <c r="D180" s="493"/>
      <c r="E180" s="493"/>
      <c r="F180" s="493"/>
      <c r="G180" s="493"/>
      <c r="H180" s="493"/>
      <c r="I180" s="493"/>
      <c r="J180" s="493"/>
      <c r="K180" s="493"/>
      <c r="L180" s="493"/>
    </row>
    <row r="181" spans="1:22">
      <c r="B181" s="716"/>
      <c r="C181" s="716"/>
      <c r="D181" s="716"/>
      <c r="E181" s="716"/>
      <c r="F181" s="716"/>
      <c r="G181" s="716"/>
      <c r="H181" s="716"/>
      <c r="I181" s="716"/>
      <c r="J181" s="716"/>
      <c r="K181" s="716"/>
      <c r="L181" s="716"/>
    </row>
    <row r="191" spans="1:22">
      <c r="A191" s="493"/>
      <c r="O191" s="493"/>
      <c r="P191" s="493"/>
      <c r="Q191" s="493"/>
      <c r="R191" s="493"/>
      <c r="S191" s="493"/>
      <c r="T191" s="493"/>
      <c r="U191" s="493"/>
      <c r="V191" s="493"/>
    </row>
    <row r="192" spans="1:22">
      <c r="A192" s="716"/>
      <c r="M192" s="493"/>
      <c r="N192" s="493"/>
      <c r="O192" s="716"/>
      <c r="P192" s="716"/>
      <c r="Q192" s="716"/>
      <c r="R192" s="716"/>
      <c r="S192" s="716"/>
      <c r="T192" s="716"/>
      <c r="U192" s="716"/>
      <c r="V192" s="716"/>
    </row>
    <row r="193" spans="13:14">
      <c r="M193" s="716"/>
      <c r="N193" s="716"/>
    </row>
    <row r="240" spans="2:12">
      <c r="B240" s="445"/>
      <c r="C240" s="445"/>
      <c r="D240" s="445"/>
      <c r="E240" s="445"/>
      <c r="F240" s="445"/>
      <c r="G240" s="445"/>
      <c r="H240" s="445"/>
      <c r="I240" s="445"/>
      <c r="J240" s="445"/>
      <c r="K240" s="445"/>
      <c r="L240" s="445"/>
    </row>
    <row r="242" spans="1:22">
      <c r="B242" s="717"/>
      <c r="C242" s="717"/>
      <c r="D242" s="717"/>
      <c r="E242" s="717"/>
      <c r="F242" s="717"/>
      <c r="G242" s="717"/>
      <c r="H242" s="717"/>
      <c r="I242" s="717"/>
      <c r="J242" s="717"/>
      <c r="K242" s="717"/>
      <c r="L242" s="493"/>
    </row>
    <row r="243" spans="1:22">
      <c r="B243" s="717"/>
      <c r="C243" s="717"/>
      <c r="D243" s="717"/>
      <c r="E243" s="717"/>
      <c r="F243" s="717"/>
      <c r="G243" s="717"/>
      <c r="H243" s="717"/>
      <c r="I243" s="717"/>
      <c r="J243" s="717"/>
      <c r="K243" s="717"/>
      <c r="L243" s="493"/>
    </row>
    <row r="244" spans="1:22">
      <c r="B244" s="717"/>
      <c r="C244" s="717"/>
      <c r="D244" s="717"/>
      <c r="E244" s="717"/>
      <c r="F244" s="717"/>
      <c r="G244" s="717"/>
      <c r="H244" s="717"/>
      <c r="I244" s="717"/>
      <c r="J244" s="717"/>
      <c r="K244" s="717"/>
      <c r="L244" s="493"/>
    </row>
    <row r="245" spans="1:22">
      <c r="B245" s="717"/>
      <c r="C245" s="717"/>
      <c r="D245" s="717"/>
      <c r="E245" s="717"/>
      <c r="F245" s="717"/>
      <c r="G245" s="717"/>
      <c r="H245" s="717"/>
      <c r="I245" s="717"/>
      <c r="J245" s="717"/>
      <c r="K245" s="717"/>
      <c r="L245" s="493"/>
    </row>
    <row r="246" spans="1:22">
      <c r="B246" s="717"/>
      <c r="C246" s="717"/>
      <c r="D246" s="717"/>
      <c r="E246" s="717"/>
      <c r="F246" s="717"/>
      <c r="G246" s="717"/>
      <c r="H246" s="717"/>
      <c r="I246" s="717"/>
      <c r="J246" s="717"/>
      <c r="K246" s="717"/>
      <c r="L246" s="493"/>
    </row>
    <row r="247" spans="1:22">
      <c r="B247" s="717"/>
      <c r="C247" s="717"/>
      <c r="D247" s="717"/>
      <c r="E247" s="717"/>
      <c r="F247" s="717"/>
      <c r="G247" s="717"/>
      <c r="H247" s="717"/>
      <c r="I247" s="717"/>
      <c r="J247" s="717"/>
      <c r="K247" s="717"/>
      <c r="L247" s="493"/>
    </row>
    <row r="248" spans="1:22">
      <c r="B248" s="717"/>
      <c r="C248" s="717"/>
      <c r="D248" s="717"/>
      <c r="E248" s="717"/>
      <c r="F248" s="717"/>
      <c r="G248" s="717"/>
      <c r="H248" s="717"/>
      <c r="I248" s="717"/>
      <c r="J248" s="717"/>
      <c r="K248" s="717"/>
    </row>
    <row r="249" spans="1:22">
      <c r="B249" s="717"/>
      <c r="C249" s="717"/>
      <c r="D249" s="717"/>
      <c r="E249" s="717"/>
      <c r="F249" s="717"/>
      <c r="G249" s="717"/>
      <c r="H249" s="717"/>
      <c r="I249" s="717"/>
      <c r="J249" s="717"/>
      <c r="K249" s="717"/>
    </row>
    <row r="250" spans="1:22">
      <c r="B250" s="717"/>
      <c r="C250" s="717"/>
      <c r="D250" s="717"/>
      <c r="E250" s="717"/>
      <c r="F250" s="717"/>
      <c r="G250" s="717"/>
      <c r="H250" s="717"/>
      <c r="I250" s="717"/>
      <c r="J250" s="717"/>
      <c r="K250" s="717"/>
      <c r="L250" s="493"/>
    </row>
    <row r="251" spans="1:22">
      <c r="A251" s="445"/>
      <c r="B251" s="717"/>
      <c r="C251" s="717"/>
      <c r="D251" s="717"/>
      <c r="E251" s="717"/>
      <c r="F251" s="717"/>
      <c r="G251" s="717"/>
      <c r="H251" s="717"/>
      <c r="I251" s="717"/>
      <c r="J251" s="717"/>
      <c r="K251" s="717"/>
      <c r="L251" s="493"/>
      <c r="O251" s="445"/>
      <c r="P251" s="445"/>
      <c r="Q251" s="445"/>
      <c r="R251" s="445"/>
      <c r="S251" s="445"/>
      <c r="T251" s="445"/>
      <c r="U251" s="445"/>
      <c r="V251" s="445"/>
    </row>
    <row r="252" spans="1:22">
      <c r="B252" s="493"/>
      <c r="C252" s="493"/>
      <c r="D252" s="493"/>
      <c r="E252" s="493"/>
      <c r="F252" s="493"/>
      <c r="G252" s="493"/>
      <c r="H252" s="493"/>
      <c r="I252" s="493"/>
      <c r="J252" s="493"/>
      <c r="K252" s="493"/>
      <c r="L252" s="493"/>
      <c r="M252" s="445"/>
      <c r="N252" s="445"/>
    </row>
    <row r="253" spans="1:22">
      <c r="A253" s="493"/>
      <c r="O253" s="493"/>
      <c r="P253" s="493"/>
      <c r="Q253" s="493"/>
      <c r="R253" s="493"/>
      <c r="S253" s="493"/>
      <c r="T253" s="493"/>
      <c r="U253" s="493"/>
      <c r="V253" s="493"/>
    </row>
    <row r="254" spans="1:22">
      <c r="A254" s="493"/>
      <c r="M254" s="493"/>
      <c r="N254" s="493"/>
      <c r="O254" s="493"/>
      <c r="P254" s="493"/>
      <c r="Q254" s="493"/>
      <c r="R254" s="493"/>
      <c r="S254" s="493"/>
      <c r="T254" s="493"/>
      <c r="U254" s="493"/>
      <c r="V254" s="493"/>
    </row>
    <row r="255" spans="1:22">
      <c r="A255" s="493"/>
      <c r="M255" s="493"/>
      <c r="N255" s="493"/>
      <c r="O255" s="493"/>
      <c r="P255" s="493"/>
      <c r="Q255" s="493"/>
      <c r="R255" s="493"/>
      <c r="S255" s="493"/>
      <c r="T255" s="493"/>
      <c r="U255" s="493"/>
      <c r="V255" s="493"/>
    </row>
    <row r="256" spans="1:22">
      <c r="A256" s="493"/>
      <c r="M256" s="493"/>
      <c r="N256" s="493"/>
      <c r="O256" s="493"/>
      <c r="P256" s="493"/>
      <c r="Q256" s="493"/>
      <c r="R256" s="493"/>
      <c r="S256" s="493"/>
      <c r="T256" s="493"/>
      <c r="U256" s="493"/>
      <c r="V256" s="493"/>
    </row>
    <row r="257" spans="1:22">
      <c r="A257" s="493"/>
      <c r="M257" s="493"/>
      <c r="N257" s="493"/>
      <c r="O257" s="493"/>
      <c r="P257" s="493"/>
      <c r="Q257" s="493"/>
      <c r="R257" s="493"/>
      <c r="S257" s="493"/>
      <c r="T257" s="493"/>
      <c r="U257" s="493"/>
      <c r="V257" s="493"/>
    </row>
    <row r="258" spans="1:22">
      <c r="A258" s="493"/>
      <c r="M258" s="493"/>
      <c r="N258" s="493"/>
      <c r="O258" s="493"/>
      <c r="P258" s="493"/>
      <c r="Q258" s="493"/>
      <c r="R258" s="493"/>
      <c r="S258" s="493"/>
      <c r="T258" s="493"/>
      <c r="U258" s="493"/>
      <c r="V258" s="493"/>
    </row>
    <row r="259" spans="1:22">
      <c r="M259" s="493"/>
      <c r="N259" s="493"/>
    </row>
    <row r="261" spans="1:22">
      <c r="A261" s="493"/>
      <c r="O261" s="493"/>
      <c r="P261" s="493"/>
      <c r="Q261" s="493"/>
      <c r="R261" s="493"/>
      <c r="S261" s="493"/>
      <c r="T261" s="493"/>
      <c r="U261" s="493"/>
      <c r="V261" s="493"/>
    </row>
    <row r="262" spans="1:22">
      <c r="A262" s="493"/>
      <c r="M262" s="493"/>
      <c r="N262" s="493"/>
      <c r="O262" s="493"/>
      <c r="P262" s="493"/>
      <c r="Q262" s="493"/>
      <c r="R262" s="493"/>
      <c r="S262" s="493"/>
      <c r="T262" s="493"/>
      <c r="U262" s="493"/>
      <c r="V262" s="493"/>
    </row>
    <row r="263" spans="1:22">
      <c r="A263" s="493"/>
      <c r="M263" s="493"/>
      <c r="N263" s="493"/>
      <c r="O263" s="493"/>
      <c r="P263" s="493"/>
      <c r="Q263" s="493"/>
      <c r="R263" s="493"/>
      <c r="S263" s="493"/>
      <c r="T263" s="493"/>
      <c r="U263" s="493"/>
      <c r="V263" s="493"/>
    </row>
    <row r="264" spans="1:22">
      <c r="M264" s="493"/>
      <c r="N264" s="493"/>
    </row>
  </sheetData>
  <mergeCells count="10">
    <mergeCell ref="S3:S4"/>
    <mergeCell ref="T3:T4"/>
    <mergeCell ref="O3:O4"/>
    <mergeCell ref="P3:P4"/>
    <mergeCell ref="B1:L1"/>
    <mergeCell ref="B3:L4"/>
    <mergeCell ref="M3:M4"/>
    <mergeCell ref="N3:N4"/>
    <mergeCell ref="Q3:Q4"/>
    <mergeCell ref="R3:R4"/>
  </mergeCells>
  <phoneticPr fontId="2"/>
  <pageMargins left="0.7" right="0.7" top="0.75" bottom="0.75" header="0.3" footer="0.3"/>
  <pageSetup paperSize="9" scale="83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0000"/>
  </sheetPr>
  <dimension ref="A1:AA280"/>
  <sheetViews>
    <sheetView view="pageBreakPreview" zoomScale="75" zoomScaleNormal="100" zoomScaleSheetLayoutView="75" workbookViewId="0">
      <pane xSplit="1" ySplit="7" topLeftCell="B29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ColWidth="9" defaultRowHeight="18" customHeight="1"/>
  <cols>
    <col min="1" max="1" width="35.88671875" style="154" bestFit="1" customWidth="1"/>
    <col min="2" max="2" width="16" style="154" bestFit="1" customWidth="1"/>
    <col min="3" max="4" width="14.44140625" style="154" bestFit="1" customWidth="1"/>
    <col min="5" max="5" width="13.21875" style="154" bestFit="1" customWidth="1"/>
    <col min="6" max="8" width="14.44140625" style="154" bestFit="1" customWidth="1"/>
    <col min="9" max="10" width="14" style="154" bestFit="1" customWidth="1"/>
    <col min="11" max="11" width="10.77734375" style="154" bestFit="1" customWidth="1"/>
    <col min="12" max="12" width="9.109375" style="154" bestFit="1" customWidth="1"/>
    <col min="13" max="13" width="10.6640625" style="154" bestFit="1" customWidth="1"/>
    <col min="14" max="14" width="10.77734375" style="154" bestFit="1" customWidth="1"/>
    <col min="15" max="15" width="9.109375" style="154" bestFit="1" customWidth="1"/>
    <col min="16" max="16" width="10.6640625" style="154" bestFit="1" customWidth="1"/>
    <col min="17" max="17" width="10.77734375" style="154" bestFit="1" customWidth="1"/>
    <col min="18" max="18" width="9.109375" style="154" bestFit="1" customWidth="1"/>
    <col min="19" max="19" width="10.6640625" style="154" bestFit="1" customWidth="1"/>
    <col min="20" max="20" width="10.77734375" style="154" bestFit="1" customWidth="1"/>
    <col min="21" max="21" width="9.109375" style="154" bestFit="1" customWidth="1"/>
    <col min="22" max="22" width="10.6640625" style="154" bestFit="1" customWidth="1"/>
    <col min="23" max="23" width="9.109375" style="154" bestFit="1" customWidth="1"/>
    <col min="24" max="25" width="9" style="154"/>
    <col min="26" max="28" width="9.109375" style="154" bestFit="1" customWidth="1"/>
    <col min="29" max="16384" width="9" style="154"/>
  </cols>
  <sheetData>
    <row r="1" spans="1:13" ht="18" customHeight="1">
      <c r="B1" s="9"/>
      <c r="C1" s="718" t="s">
        <v>1112</v>
      </c>
      <c r="D1" s="718" t="s">
        <v>1113</v>
      </c>
      <c r="E1" s="718"/>
      <c r="F1" s="718"/>
      <c r="G1" s="470"/>
      <c r="H1" s="1" t="s">
        <v>378</v>
      </c>
    </row>
    <row r="2" spans="1:13" s="451" customFormat="1" ht="23.25" customHeight="1">
      <c r="B2" s="9" t="s">
        <v>942</v>
      </c>
      <c r="C2" s="735" t="e">
        <f t="shared" ref="C2:H2" si="0">C3/$H3</f>
        <v>#DIV/0!</v>
      </c>
      <c r="D2" s="735" t="e">
        <f t="shared" si="0"/>
        <v>#DIV/0!</v>
      </c>
      <c r="E2" s="735" t="e">
        <f t="shared" si="0"/>
        <v>#DIV/0!</v>
      </c>
      <c r="F2" s="735" t="e">
        <f t="shared" si="0"/>
        <v>#DIV/0!</v>
      </c>
      <c r="G2" s="735" t="e">
        <f t="shared" si="0"/>
        <v>#DIV/0!</v>
      </c>
      <c r="H2" s="736" t="e">
        <f t="shared" si="0"/>
        <v>#DIV/0!</v>
      </c>
    </row>
    <row r="3" spans="1:13" s="451" customFormat="1" ht="23.25" customHeight="1">
      <c r="A3" s="154" t="s">
        <v>757</v>
      </c>
      <c r="B3" t="s">
        <v>1114</v>
      </c>
      <c r="C3" s="737"/>
      <c r="D3" s="737"/>
      <c r="E3" s="12"/>
      <c r="F3" s="12"/>
      <c r="G3" s="12"/>
      <c r="H3" s="12">
        <f>SUM(C3:G3)</f>
        <v>0</v>
      </c>
    </row>
    <row r="4" spans="1:13" s="497" customFormat="1" ht="23.25" customHeight="1">
      <c r="A4" s="497" t="s">
        <v>758</v>
      </c>
      <c r="B4" s="498"/>
      <c r="C4" s="734"/>
      <c r="D4" s="734"/>
      <c r="E4" s="734"/>
      <c r="F4" s="734"/>
      <c r="G4" s="734"/>
      <c r="H4" s="12"/>
    </row>
    <row r="5" spans="1:13" s="373" customFormat="1" ht="21" customHeight="1">
      <c r="A5" s="373" t="s">
        <v>759</v>
      </c>
      <c r="C5" s="450"/>
      <c r="D5" s="450"/>
      <c r="E5" s="450"/>
      <c r="F5" s="450"/>
      <c r="G5" s="450"/>
    </row>
    <row r="6" spans="1:13" s="473" customFormat="1" ht="16.5" customHeight="1" thickBot="1">
      <c r="A6" s="376"/>
    </row>
    <row r="7" spans="1:13" s="398" customFormat="1" ht="14.25" customHeight="1" thickBot="1">
      <c r="A7" s="499" t="s">
        <v>653</v>
      </c>
      <c r="B7" s="500" t="s">
        <v>943</v>
      </c>
      <c r="C7" s="500" t="str">
        <f>C$1</f>
        <v>長万部町</v>
      </c>
      <c r="D7" s="500" t="str">
        <f>D$1</f>
        <v>八雲町</v>
      </c>
      <c r="E7" s="500">
        <f>E$1</f>
        <v>0</v>
      </c>
      <c r="F7" s="500">
        <f>F$1</f>
        <v>0</v>
      </c>
      <c r="G7" s="500">
        <f>G$1</f>
        <v>0</v>
      </c>
      <c r="H7" s="500" t="s">
        <v>378</v>
      </c>
      <c r="I7" s="501" t="s">
        <v>950</v>
      </c>
      <c r="J7" s="444"/>
      <c r="K7" s="444"/>
      <c r="L7" s="444"/>
      <c r="M7" s="444"/>
    </row>
    <row r="8" spans="1:13" s="373" customFormat="1" ht="14.7" customHeight="1">
      <c r="A8" s="502" t="s">
        <v>760</v>
      </c>
      <c r="B8" s="503" t="e">
        <f>IF(#REF!="","",#REF!)</f>
        <v>#REF!</v>
      </c>
      <c r="C8" s="503"/>
      <c r="D8" s="503"/>
      <c r="E8" s="503"/>
      <c r="F8" s="503"/>
      <c r="G8" s="503"/>
      <c r="H8" s="503"/>
      <c r="I8" s="504"/>
      <c r="J8" s="444"/>
      <c r="K8" s="444"/>
      <c r="L8" s="444"/>
      <c r="M8" s="444"/>
    </row>
    <row r="9" spans="1:13" s="373" customFormat="1" ht="14.7" customHeight="1">
      <c r="A9" s="505" t="s">
        <v>762</v>
      </c>
      <c r="B9" s="506" t="e">
        <f>#REF!</f>
        <v>#REF!</v>
      </c>
      <c r="C9" s="506" t="e">
        <f>C10+C38+C41</f>
        <v>#REF!</v>
      </c>
      <c r="D9" s="506" t="e">
        <f>D10+D38+D41</f>
        <v>#REF!</v>
      </c>
      <c r="E9" s="506" t="e">
        <f>E10+E38+E41</f>
        <v>#REF!</v>
      </c>
      <c r="F9" s="506" t="e">
        <f>F10+F38+F41</f>
        <v>#REF!</v>
      </c>
      <c r="G9" s="506" t="e">
        <f>G10+G38+G41</f>
        <v>#REF!</v>
      </c>
      <c r="H9" s="506" t="e">
        <f t="shared" ref="H9:H37" si="1">SUM(C9:G9)</f>
        <v>#REF!</v>
      </c>
      <c r="I9" s="507" t="e">
        <f t="shared" ref="I9:I40" si="2">B9-H9</f>
        <v>#REF!</v>
      </c>
      <c r="J9" s="444"/>
      <c r="K9" s="444"/>
      <c r="L9" s="444"/>
      <c r="M9" s="444"/>
    </row>
    <row r="10" spans="1:13" s="373" customFormat="1" ht="14.7" customHeight="1">
      <c r="A10" s="620" t="s">
        <v>764</v>
      </c>
      <c r="B10" s="506" t="e">
        <f>#REF!</f>
        <v>#REF!</v>
      </c>
      <c r="C10" s="506" t="e">
        <f>C11+C27+SUM(C36:C37)</f>
        <v>#REF!</v>
      </c>
      <c r="D10" s="506" t="e">
        <f>D11+D27+SUM(D36:D37)</f>
        <v>#REF!</v>
      </c>
      <c r="E10" s="506" t="e">
        <f>E11+E27+SUM(E36:E37)</f>
        <v>#REF!</v>
      </c>
      <c r="F10" s="506" t="e">
        <f>F11+F27+SUM(F36:F37)</f>
        <v>#REF!</v>
      </c>
      <c r="G10" s="506" t="e">
        <f>G11+G27+SUM(G36:G37)</f>
        <v>#REF!</v>
      </c>
      <c r="H10" s="506" t="e">
        <f t="shared" si="1"/>
        <v>#REF!</v>
      </c>
      <c r="I10" s="507" t="e">
        <f t="shared" si="2"/>
        <v>#REF!</v>
      </c>
      <c r="J10" s="444"/>
      <c r="K10" s="444"/>
      <c r="L10" s="444"/>
      <c r="M10" s="444"/>
    </row>
    <row r="11" spans="1:13" s="373" customFormat="1" ht="14.7" customHeight="1">
      <c r="A11" s="621" t="s">
        <v>765</v>
      </c>
      <c r="B11" s="506" t="e">
        <f>#REF!</f>
        <v>#REF!</v>
      </c>
      <c r="C11" s="506" t="e">
        <f>SUM(C12:C26)</f>
        <v>#REF!</v>
      </c>
      <c r="D11" s="506" t="e">
        <f>SUM(D12:D26)</f>
        <v>#REF!</v>
      </c>
      <c r="E11" s="506" t="e">
        <f>SUM(E12:E26)</f>
        <v>#REF!</v>
      </c>
      <c r="F11" s="506" t="e">
        <f>SUM(F12:F26)</f>
        <v>#REF!</v>
      </c>
      <c r="G11" s="506" t="e">
        <f>SUM(G12:G26)</f>
        <v>#REF!</v>
      </c>
      <c r="H11" s="506" t="e">
        <f t="shared" si="1"/>
        <v>#REF!</v>
      </c>
      <c r="I11" s="507" t="e">
        <f t="shared" si="2"/>
        <v>#REF!</v>
      </c>
      <c r="J11" s="444"/>
      <c r="K11" s="444"/>
      <c r="L11" s="444"/>
      <c r="M11" s="444"/>
    </row>
    <row r="12" spans="1:13" s="373" customFormat="1" ht="14.7" customHeight="1">
      <c r="A12" s="622" t="s">
        <v>163</v>
      </c>
      <c r="B12" s="506" t="e">
        <f>#REF!</f>
        <v>#REF!</v>
      </c>
      <c r="C12" s="506" t="e">
        <f>ROUNDDOWN($B12*C$2,0)+1</f>
        <v>#REF!</v>
      </c>
      <c r="D12" s="506" t="e">
        <f>ROUNDDOWN($B12*D$2,0)+1</f>
        <v>#REF!</v>
      </c>
      <c r="E12" s="506" t="e">
        <f t="shared" ref="C12:G40" si="3">ROUNDDOWN($B12*E$2,0)</f>
        <v>#REF!</v>
      </c>
      <c r="F12" s="506" t="e">
        <f>ROUNDDOWN($B12*F$2,0)</f>
        <v>#REF!</v>
      </c>
      <c r="G12" s="506" t="e">
        <f t="shared" si="3"/>
        <v>#REF!</v>
      </c>
      <c r="H12" s="506" t="e">
        <f t="shared" si="1"/>
        <v>#REF!</v>
      </c>
      <c r="I12" s="507" t="e">
        <f t="shared" si="2"/>
        <v>#REF!</v>
      </c>
      <c r="J12" s="444"/>
      <c r="K12" s="444"/>
      <c r="L12" s="444"/>
      <c r="M12" s="444"/>
    </row>
    <row r="13" spans="1:13" s="373" customFormat="1" ht="14.7" customHeight="1">
      <c r="A13" s="622" t="s">
        <v>768</v>
      </c>
      <c r="B13" s="506" t="e">
        <f>#REF!</f>
        <v>#REF!</v>
      </c>
      <c r="C13" s="506" t="e">
        <f t="shared" si="3"/>
        <v>#REF!</v>
      </c>
      <c r="D13" s="506" t="e">
        <f t="shared" si="3"/>
        <v>#REF!</v>
      </c>
      <c r="E13" s="506" t="e">
        <f t="shared" si="3"/>
        <v>#REF!</v>
      </c>
      <c r="F13" s="506" t="e">
        <f t="shared" si="3"/>
        <v>#REF!</v>
      </c>
      <c r="G13" s="506" t="e">
        <f t="shared" si="3"/>
        <v>#REF!</v>
      </c>
      <c r="H13" s="506" t="e">
        <f t="shared" si="1"/>
        <v>#REF!</v>
      </c>
      <c r="I13" s="507" t="e">
        <f t="shared" si="2"/>
        <v>#REF!</v>
      </c>
      <c r="J13" s="444"/>
      <c r="K13" s="444"/>
      <c r="L13" s="444"/>
      <c r="M13" s="444"/>
    </row>
    <row r="14" spans="1:13" s="373" customFormat="1" ht="14.7" customHeight="1">
      <c r="A14" s="622" t="s">
        <v>770</v>
      </c>
      <c r="B14" s="506" t="e">
        <f>#REF!</f>
        <v>#REF!</v>
      </c>
      <c r="C14" s="506" t="e">
        <f t="shared" si="3"/>
        <v>#REF!</v>
      </c>
      <c r="D14" s="506" t="e">
        <f>ROUNDDOWN($B14*D$2,0)+3</f>
        <v>#REF!</v>
      </c>
      <c r="E14" s="506" t="e">
        <f t="shared" si="3"/>
        <v>#REF!</v>
      </c>
      <c r="F14" s="506" t="e">
        <f>ROUNDDOWN($B14*F$2,0)</f>
        <v>#REF!</v>
      </c>
      <c r="G14" s="506" t="e">
        <f t="shared" si="3"/>
        <v>#REF!</v>
      </c>
      <c r="H14" s="506" t="e">
        <f t="shared" si="1"/>
        <v>#REF!</v>
      </c>
      <c r="I14" s="507" t="e">
        <f t="shared" si="2"/>
        <v>#REF!</v>
      </c>
      <c r="J14" s="444"/>
      <c r="K14" s="444"/>
      <c r="L14" s="444"/>
      <c r="M14" s="444"/>
    </row>
    <row r="15" spans="1:13" s="373" customFormat="1" ht="14.7" customHeight="1">
      <c r="A15" s="622" t="s">
        <v>771</v>
      </c>
      <c r="B15" s="506" t="e">
        <f>#REF!</f>
        <v>#REF!</v>
      </c>
      <c r="C15" s="506" t="e">
        <f t="shared" si="3"/>
        <v>#REF!</v>
      </c>
      <c r="D15" s="506" t="e">
        <f>ROUNDDOWN($B15*D$2,0)-2</f>
        <v>#REF!</v>
      </c>
      <c r="E15" s="506" t="e">
        <f t="shared" si="3"/>
        <v>#REF!</v>
      </c>
      <c r="F15" s="506" t="e">
        <f>ROUNDDOWN($B15*F$2,0)</f>
        <v>#REF!</v>
      </c>
      <c r="G15" s="506" t="e">
        <f t="shared" si="3"/>
        <v>#REF!</v>
      </c>
      <c r="H15" s="506" t="e">
        <f t="shared" si="1"/>
        <v>#REF!</v>
      </c>
      <c r="I15" s="507" t="e">
        <f t="shared" si="2"/>
        <v>#REF!</v>
      </c>
      <c r="J15" s="444"/>
      <c r="K15" s="444"/>
      <c r="L15" s="444"/>
      <c r="M15" s="444"/>
    </row>
    <row r="16" spans="1:13" s="373" customFormat="1" ht="14.7" customHeight="1">
      <c r="A16" s="622" t="s">
        <v>165</v>
      </c>
      <c r="B16" s="506" t="e">
        <f>#REF!</f>
        <v>#REF!</v>
      </c>
      <c r="C16" s="506" t="e">
        <f t="shared" si="3"/>
        <v>#REF!</v>
      </c>
      <c r="D16" s="506" t="e">
        <f t="shared" si="3"/>
        <v>#REF!</v>
      </c>
      <c r="E16" s="506" t="e">
        <f t="shared" si="3"/>
        <v>#REF!</v>
      </c>
      <c r="F16" s="506" t="e">
        <f t="shared" si="3"/>
        <v>#REF!</v>
      </c>
      <c r="G16" s="506" t="e">
        <f t="shared" si="3"/>
        <v>#REF!</v>
      </c>
      <c r="H16" s="506" t="e">
        <f t="shared" si="1"/>
        <v>#REF!</v>
      </c>
      <c r="I16" s="507" t="e">
        <f t="shared" si="2"/>
        <v>#REF!</v>
      </c>
      <c r="J16" s="444"/>
      <c r="K16" s="444"/>
      <c r="L16" s="444"/>
      <c r="M16" s="444"/>
    </row>
    <row r="17" spans="1:13" s="373" customFormat="1" ht="14.7" customHeight="1">
      <c r="A17" s="622" t="s">
        <v>774</v>
      </c>
      <c r="B17" s="506" t="e">
        <f>#REF!</f>
        <v>#REF!</v>
      </c>
      <c r="C17" s="506" t="e">
        <f t="shared" si="3"/>
        <v>#REF!</v>
      </c>
      <c r="D17" s="506" t="e">
        <f t="shared" si="3"/>
        <v>#REF!</v>
      </c>
      <c r="E17" s="506" t="e">
        <f t="shared" si="3"/>
        <v>#REF!</v>
      </c>
      <c r="F17" s="506" t="e">
        <f t="shared" si="3"/>
        <v>#REF!</v>
      </c>
      <c r="G17" s="506" t="e">
        <f t="shared" si="3"/>
        <v>#REF!</v>
      </c>
      <c r="H17" s="506" t="e">
        <f t="shared" si="1"/>
        <v>#REF!</v>
      </c>
      <c r="I17" s="507" t="e">
        <f t="shared" si="2"/>
        <v>#REF!</v>
      </c>
      <c r="J17" s="444"/>
      <c r="K17" s="444"/>
      <c r="L17" s="444"/>
      <c r="M17" s="444"/>
    </row>
    <row r="18" spans="1:13" s="373" customFormat="1" ht="14.7" customHeight="1">
      <c r="A18" s="622" t="s">
        <v>776</v>
      </c>
      <c r="B18" s="506" t="e">
        <f>#REF!</f>
        <v>#REF!</v>
      </c>
      <c r="C18" s="506" t="e">
        <f t="shared" si="3"/>
        <v>#REF!</v>
      </c>
      <c r="D18" s="506" t="e">
        <f t="shared" si="3"/>
        <v>#REF!</v>
      </c>
      <c r="E18" s="506" t="e">
        <f t="shared" si="3"/>
        <v>#REF!</v>
      </c>
      <c r="F18" s="506" t="e">
        <f t="shared" si="3"/>
        <v>#REF!</v>
      </c>
      <c r="G18" s="506" t="e">
        <f t="shared" si="3"/>
        <v>#REF!</v>
      </c>
      <c r="H18" s="506" t="e">
        <f t="shared" si="1"/>
        <v>#REF!</v>
      </c>
      <c r="I18" s="507" t="e">
        <f t="shared" si="2"/>
        <v>#REF!</v>
      </c>
      <c r="J18" s="444"/>
      <c r="K18" s="444"/>
      <c r="L18" s="444"/>
      <c r="M18" s="444"/>
    </row>
    <row r="19" spans="1:13" s="373" customFormat="1" ht="14.7" customHeight="1">
      <c r="A19" s="622" t="s">
        <v>778</v>
      </c>
      <c r="B19" s="506" t="e">
        <f>#REF!</f>
        <v>#REF!</v>
      </c>
      <c r="C19" s="506" t="e">
        <f t="shared" si="3"/>
        <v>#REF!</v>
      </c>
      <c r="D19" s="506" t="e">
        <f t="shared" si="3"/>
        <v>#REF!</v>
      </c>
      <c r="E19" s="506" t="e">
        <f t="shared" si="3"/>
        <v>#REF!</v>
      </c>
      <c r="F19" s="506" t="e">
        <f t="shared" si="3"/>
        <v>#REF!</v>
      </c>
      <c r="G19" s="506" t="e">
        <f t="shared" si="3"/>
        <v>#REF!</v>
      </c>
      <c r="H19" s="506" t="e">
        <f t="shared" si="1"/>
        <v>#REF!</v>
      </c>
      <c r="I19" s="507" t="e">
        <f t="shared" si="2"/>
        <v>#REF!</v>
      </c>
      <c r="J19" s="444"/>
      <c r="K19" s="444"/>
      <c r="L19" s="444"/>
      <c r="M19" s="444"/>
    </row>
    <row r="20" spans="1:13" s="373" customFormat="1" ht="14.7" customHeight="1">
      <c r="A20" s="622" t="s">
        <v>780</v>
      </c>
      <c r="B20" s="506" t="e">
        <f>#REF!</f>
        <v>#REF!</v>
      </c>
      <c r="C20" s="506" t="e">
        <f t="shared" si="3"/>
        <v>#REF!</v>
      </c>
      <c r="D20" s="506" t="e">
        <f t="shared" si="3"/>
        <v>#REF!</v>
      </c>
      <c r="E20" s="506" t="e">
        <f t="shared" si="3"/>
        <v>#REF!</v>
      </c>
      <c r="F20" s="506" t="e">
        <f t="shared" si="3"/>
        <v>#REF!</v>
      </c>
      <c r="G20" s="506" t="e">
        <f t="shared" si="3"/>
        <v>#REF!</v>
      </c>
      <c r="H20" s="506" t="e">
        <f t="shared" si="1"/>
        <v>#REF!</v>
      </c>
      <c r="I20" s="507" t="e">
        <f t="shared" si="2"/>
        <v>#REF!</v>
      </c>
      <c r="J20" s="444"/>
      <c r="K20" s="444"/>
      <c r="L20" s="444"/>
      <c r="M20" s="444"/>
    </row>
    <row r="21" spans="1:13" s="373" customFormat="1" ht="14.7" customHeight="1">
      <c r="A21" s="622" t="s">
        <v>782</v>
      </c>
      <c r="B21" s="506" t="e">
        <f>#REF!</f>
        <v>#REF!</v>
      </c>
      <c r="C21" s="506" t="e">
        <f t="shared" si="3"/>
        <v>#REF!</v>
      </c>
      <c r="D21" s="506" t="e">
        <f t="shared" si="3"/>
        <v>#REF!</v>
      </c>
      <c r="E21" s="506" t="e">
        <f t="shared" si="3"/>
        <v>#REF!</v>
      </c>
      <c r="F21" s="506" t="e">
        <f t="shared" si="3"/>
        <v>#REF!</v>
      </c>
      <c r="G21" s="506" t="e">
        <f t="shared" si="3"/>
        <v>#REF!</v>
      </c>
      <c r="H21" s="506" t="e">
        <f t="shared" si="1"/>
        <v>#REF!</v>
      </c>
      <c r="I21" s="507" t="e">
        <f t="shared" si="2"/>
        <v>#REF!</v>
      </c>
      <c r="J21" s="444"/>
      <c r="K21" s="444"/>
      <c r="L21" s="444"/>
      <c r="M21" s="444"/>
    </row>
    <row r="22" spans="1:13" s="373" customFormat="1" ht="14.7" customHeight="1">
      <c r="A22" s="622" t="s">
        <v>166</v>
      </c>
      <c r="B22" s="506" t="e">
        <f>#REF!</f>
        <v>#REF!</v>
      </c>
      <c r="C22" s="506" t="e">
        <f t="shared" si="3"/>
        <v>#REF!</v>
      </c>
      <c r="D22" s="506" t="e">
        <f t="shared" si="3"/>
        <v>#REF!</v>
      </c>
      <c r="E22" s="506" t="e">
        <f t="shared" si="3"/>
        <v>#REF!</v>
      </c>
      <c r="F22" s="506" t="e">
        <f t="shared" si="3"/>
        <v>#REF!</v>
      </c>
      <c r="G22" s="506" t="e">
        <f t="shared" si="3"/>
        <v>#REF!</v>
      </c>
      <c r="H22" s="506" t="e">
        <f t="shared" si="1"/>
        <v>#REF!</v>
      </c>
      <c r="I22" s="507" t="e">
        <f t="shared" si="2"/>
        <v>#REF!</v>
      </c>
      <c r="J22" s="444"/>
      <c r="K22" s="444"/>
      <c r="L22" s="444"/>
      <c r="M22" s="444"/>
    </row>
    <row r="23" spans="1:13" s="373" customFormat="1" ht="14.7" customHeight="1">
      <c r="A23" s="622" t="s">
        <v>785</v>
      </c>
      <c r="B23" s="506" t="e">
        <f>#REF!</f>
        <v>#REF!</v>
      </c>
      <c r="C23" s="506" t="e">
        <f t="shared" si="3"/>
        <v>#REF!</v>
      </c>
      <c r="D23" s="506" t="e">
        <f t="shared" si="3"/>
        <v>#REF!</v>
      </c>
      <c r="E23" s="506" t="e">
        <f t="shared" si="3"/>
        <v>#REF!</v>
      </c>
      <c r="F23" s="506" t="e">
        <f t="shared" si="3"/>
        <v>#REF!</v>
      </c>
      <c r="G23" s="506" t="e">
        <f t="shared" si="3"/>
        <v>#REF!</v>
      </c>
      <c r="H23" s="506" t="e">
        <f t="shared" si="1"/>
        <v>#REF!</v>
      </c>
      <c r="I23" s="507" t="e">
        <f t="shared" si="2"/>
        <v>#REF!</v>
      </c>
      <c r="J23" s="444"/>
      <c r="K23" s="444"/>
      <c r="L23" s="444"/>
      <c r="M23" s="444"/>
    </row>
    <row r="24" spans="1:13" s="373" customFormat="1" ht="14.7" customHeight="1">
      <c r="A24" s="622" t="s">
        <v>715</v>
      </c>
      <c r="B24" s="506" t="e">
        <f>#REF!</f>
        <v>#REF!</v>
      </c>
      <c r="C24" s="506" t="e">
        <f t="shared" si="3"/>
        <v>#REF!</v>
      </c>
      <c r="D24" s="506" t="e">
        <f t="shared" si="3"/>
        <v>#REF!</v>
      </c>
      <c r="E24" s="506" t="e">
        <f t="shared" si="3"/>
        <v>#REF!</v>
      </c>
      <c r="F24" s="506" t="e">
        <f t="shared" si="3"/>
        <v>#REF!</v>
      </c>
      <c r="G24" s="506" t="e">
        <f t="shared" si="3"/>
        <v>#REF!</v>
      </c>
      <c r="H24" s="506" t="e">
        <f t="shared" si="1"/>
        <v>#REF!</v>
      </c>
      <c r="I24" s="507" t="e">
        <f t="shared" si="2"/>
        <v>#REF!</v>
      </c>
      <c r="J24" s="444"/>
      <c r="K24" s="444"/>
      <c r="L24" s="444"/>
      <c r="M24" s="444"/>
    </row>
    <row r="25" spans="1:13" s="373" customFormat="1" ht="14.7" customHeight="1">
      <c r="A25" s="622" t="s">
        <v>787</v>
      </c>
      <c r="B25" s="506" t="e">
        <f>#REF!</f>
        <v>#REF!</v>
      </c>
      <c r="C25" s="506" t="e">
        <f t="shared" si="3"/>
        <v>#REF!</v>
      </c>
      <c r="D25" s="506" t="e">
        <f t="shared" si="3"/>
        <v>#REF!</v>
      </c>
      <c r="E25" s="506" t="e">
        <f t="shared" si="3"/>
        <v>#REF!</v>
      </c>
      <c r="F25" s="506" t="e">
        <f t="shared" si="3"/>
        <v>#REF!</v>
      </c>
      <c r="G25" s="506" t="e">
        <f t="shared" si="3"/>
        <v>#REF!</v>
      </c>
      <c r="H25" s="506" t="e">
        <f t="shared" si="1"/>
        <v>#REF!</v>
      </c>
      <c r="I25" s="507" t="e">
        <f t="shared" si="2"/>
        <v>#REF!</v>
      </c>
      <c r="J25" s="444"/>
      <c r="K25" s="444"/>
      <c r="L25" s="444"/>
      <c r="M25" s="444"/>
    </row>
    <row r="26" spans="1:13" s="373" customFormat="1" ht="14.7" customHeight="1">
      <c r="A26" s="622" t="s">
        <v>789</v>
      </c>
      <c r="B26" s="506" t="e">
        <f>#REF!</f>
        <v>#REF!</v>
      </c>
      <c r="C26" s="506" t="e">
        <f>ROUNDDOWN($B26*C$2,0)+2</f>
        <v>#REF!</v>
      </c>
      <c r="D26" s="506" t="e">
        <f t="shared" si="3"/>
        <v>#REF!</v>
      </c>
      <c r="E26" s="506" t="e">
        <f t="shared" si="3"/>
        <v>#REF!</v>
      </c>
      <c r="F26" s="506" t="e">
        <f t="shared" si="3"/>
        <v>#REF!</v>
      </c>
      <c r="G26" s="506" t="e">
        <f t="shared" si="3"/>
        <v>#REF!</v>
      </c>
      <c r="H26" s="506" t="e">
        <f t="shared" si="1"/>
        <v>#REF!</v>
      </c>
      <c r="I26" s="507" t="e">
        <f t="shared" si="2"/>
        <v>#REF!</v>
      </c>
      <c r="J26" s="444"/>
      <c r="K26" s="444"/>
      <c r="L26" s="444"/>
      <c r="M26" s="444"/>
    </row>
    <row r="27" spans="1:13" s="373" customFormat="1" ht="14.7" customHeight="1">
      <c r="A27" s="621" t="s">
        <v>791</v>
      </c>
      <c r="B27" s="506" t="e">
        <f>#REF!</f>
        <v>#REF!</v>
      </c>
      <c r="C27" s="506" t="e">
        <f>SUM(C28:C35)</f>
        <v>#REF!</v>
      </c>
      <c r="D27" s="506" t="e">
        <f>SUM(D28:D35)</f>
        <v>#REF!</v>
      </c>
      <c r="E27" s="506" t="e">
        <f>SUM(E28:E35)</f>
        <v>#REF!</v>
      </c>
      <c r="F27" s="506" t="e">
        <f>SUM(F28:F35)</f>
        <v>#REF!</v>
      </c>
      <c r="G27" s="506" t="e">
        <f>SUM(G28:G35)</f>
        <v>#REF!</v>
      </c>
      <c r="H27" s="506" t="e">
        <f t="shared" si="1"/>
        <v>#REF!</v>
      </c>
      <c r="I27" s="507" t="e">
        <f t="shared" si="2"/>
        <v>#REF!</v>
      </c>
      <c r="J27" s="444"/>
      <c r="K27" s="444"/>
      <c r="L27" s="444"/>
      <c r="M27" s="444"/>
    </row>
    <row r="28" spans="1:13" s="373" customFormat="1" ht="14.7" customHeight="1">
      <c r="A28" s="622" t="s">
        <v>336</v>
      </c>
      <c r="B28" s="506" t="e">
        <f>#REF!</f>
        <v>#REF!</v>
      </c>
      <c r="C28" s="506" t="e">
        <f t="shared" si="3"/>
        <v>#REF!</v>
      </c>
      <c r="D28" s="506" t="e">
        <f t="shared" si="3"/>
        <v>#REF!</v>
      </c>
      <c r="E28" s="506" t="e">
        <f t="shared" si="3"/>
        <v>#REF!</v>
      </c>
      <c r="F28" s="506" t="e">
        <f t="shared" si="3"/>
        <v>#REF!</v>
      </c>
      <c r="G28" s="506" t="e">
        <f t="shared" si="3"/>
        <v>#REF!</v>
      </c>
      <c r="H28" s="506" t="e">
        <f t="shared" si="1"/>
        <v>#REF!</v>
      </c>
      <c r="I28" s="507" t="e">
        <f t="shared" si="2"/>
        <v>#REF!</v>
      </c>
      <c r="J28" s="444"/>
      <c r="K28" s="444"/>
      <c r="L28" s="444"/>
      <c r="M28" s="444"/>
    </row>
    <row r="29" spans="1:13" s="373" customFormat="1" ht="14.7" customHeight="1">
      <c r="A29" s="622" t="s">
        <v>770</v>
      </c>
      <c r="B29" s="506" t="e">
        <f>#REF!</f>
        <v>#REF!</v>
      </c>
      <c r="C29" s="506" t="e">
        <f t="shared" si="3"/>
        <v>#REF!</v>
      </c>
      <c r="D29" s="506" t="e">
        <f t="shared" si="3"/>
        <v>#REF!</v>
      </c>
      <c r="E29" s="506" t="e">
        <f t="shared" si="3"/>
        <v>#REF!</v>
      </c>
      <c r="F29" s="506" t="e">
        <f t="shared" si="3"/>
        <v>#REF!</v>
      </c>
      <c r="G29" s="506" t="e">
        <f t="shared" si="3"/>
        <v>#REF!</v>
      </c>
      <c r="H29" s="506" t="e">
        <f t="shared" si="1"/>
        <v>#REF!</v>
      </c>
      <c r="I29" s="507" t="e">
        <f t="shared" si="2"/>
        <v>#REF!</v>
      </c>
      <c r="J29" s="444"/>
      <c r="K29" s="444"/>
      <c r="L29" s="444"/>
      <c r="M29" s="444"/>
    </row>
    <row r="30" spans="1:13" s="373" customFormat="1" ht="14.7" customHeight="1">
      <c r="A30" s="622" t="s">
        <v>771</v>
      </c>
      <c r="B30" s="506" t="e">
        <f>#REF!</f>
        <v>#REF!</v>
      </c>
      <c r="C30" s="506" t="e">
        <f t="shared" si="3"/>
        <v>#REF!</v>
      </c>
      <c r="D30" s="506" t="e">
        <f t="shared" si="3"/>
        <v>#REF!</v>
      </c>
      <c r="E30" s="506" t="e">
        <f t="shared" si="3"/>
        <v>#REF!</v>
      </c>
      <c r="F30" s="506" t="e">
        <f t="shared" si="3"/>
        <v>#REF!</v>
      </c>
      <c r="G30" s="506" t="e">
        <f t="shared" si="3"/>
        <v>#REF!</v>
      </c>
      <c r="H30" s="506" t="e">
        <f t="shared" si="1"/>
        <v>#REF!</v>
      </c>
      <c r="I30" s="507" t="e">
        <f t="shared" si="2"/>
        <v>#REF!</v>
      </c>
      <c r="J30" s="444"/>
      <c r="K30" s="444"/>
      <c r="L30" s="444"/>
      <c r="M30" s="444"/>
    </row>
    <row r="31" spans="1:13" s="373" customFormat="1" ht="14.7" customHeight="1">
      <c r="A31" s="622" t="s">
        <v>793</v>
      </c>
      <c r="B31" s="506" t="e">
        <f>#REF!</f>
        <v>#REF!</v>
      </c>
      <c r="C31" s="506" t="e">
        <f t="shared" si="3"/>
        <v>#REF!</v>
      </c>
      <c r="D31" s="506" t="e">
        <f t="shared" si="3"/>
        <v>#REF!</v>
      </c>
      <c r="E31" s="506" t="e">
        <f t="shared" si="3"/>
        <v>#REF!</v>
      </c>
      <c r="F31" s="506" t="e">
        <f t="shared" si="3"/>
        <v>#REF!</v>
      </c>
      <c r="G31" s="506" t="e">
        <f t="shared" si="3"/>
        <v>#REF!</v>
      </c>
      <c r="H31" s="506" t="e">
        <f t="shared" si="1"/>
        <v>#REF!</v>
      </c>
      <c r="I31" s="507" t="e">
        <f t="shared" si="2"/>
        <v>#REF!</v>
      </c>
      <c r="J31" s="444"/>
      <c r="K31" s="444"/>
      <c r="L31" s="444"/>
      <c r="M31" s="444"/>
    </row>
    <row r="32" spans="1:13" s="373" customFormat="1" ht="14.7" customHeight="1">
      <c r="A32" s="622" t="s">
        <v>774</v>
      </c>
      <c r="B32" s="506" t="e">
        <f>#REF!</f>
        <v>#REF!</v>
      </c>
      <c r="C32" s="506" t="e">
        <f t="shared" si="3"/>
        <v>#REF!</v>
      </c>
      <c r="D32" s="506" t="e">
        <f t="shared" si="3"/>
        <v>#REF!</v>
      </c>
      <c r="E32" s="506" t="e">
        <f t="shared" si="3"/>
        <v>#REF!</v>
      </c>
      <c r="F32" s="506" t="e">
        <f t="shared" si="3"/>
        <v>#REF!</v>
      </c>
      <c r="G32" s="506" t="e">
        <f t="shared" si="3"/>
        <v>#REF!</v>
      </c>
      <c r="H32" s="506" t="e">
        <f t="shared" si="1"/>
        <v>#REF!</v>
      </c>
      <c r="I32" s="507" t="e">
        <f t="shared" si="2"/>
        <v>#REF!</v>
      </c>
      <c r="J32" s="444"/>
      <c r="K32" s="444"/>
      <c r="L32" s="444"/>
      <c r="M32" s="444"/>
    </row>
    <row r="33" spans="1:13" s="373" customFormat="1" ht="14.7" customHeight="1">
      <c r="A33" s="622" t="s">
        <v>704</v>
      </c>
      <c r="B33" s="506" t="e">
        <f>#REF!</f>
        <v>#REF!</v>
      </c>
      <c r="C33" s="506" t="e">
        <f t="shared" si="3"/>
        <v>#REF!</v>
      </c>
      <c r="D33" s="506" t="e">
        <f t="shared" si="3"/>
        <v>#REF!</v>
      </c>
      <c r="E33" s="506" t="e">
        <f t="shared" si="3"/>
        <v>#REF!</v>
      </c>
      <c r="F33" s="506" t="e">
        <f t="shared" si="3"/>
        <v>#REF!</v>
      </c>
      <c r="G33" s="506" t="e">
        <f t="shared" si="3"/>
        <v>#REF!</v>
      </c>
      <c r="H33" s="506" t="e">
        <f t="shared" si="1"/>
        <v>#REF!</v>
      </c>
      <c r="I33" s="507" t="e">
        <f t="shared" si="2"/>
        <v>#REF!</v>
      </c>
      <c r="J33" s="444"/>
      <c r="K33" s="444"/>
      <c r="L33" s="444"/>
      <c r="M33" s="444"/>
    </row>
    <row r="34" spans="1:13" s="373" customFormat="1" ht="14.7" customHeight="1">
      <c r="A34" s="622" t="s">
        <v>787</v>
      </c>
      <c r="B34" s="506" t="e">
        <f>#REF!</f>
        <v>#REF!</v>
      </c>
      <c r="C34" s="506" t="e">
        <f t="shared" si="3"/>
        <v>#REF!</v>
      </c>
      <c r="D34" s="506" t="e">
        <f t="shared" si="3"/>
        <v>#REF!</v>
      </c>
      <c r="E34" s="506" t="e">
        <f t="shared" si="3"/>
        <v>#REF!</v>
      </c>
      <c r="F34" s="506" t="e">
        <f t="shared" si="3"/>
        <v>#REF!</v>
      </c>
      <c r="G34" s="506" t="e">
        <f t="shared" si="3"/>
        <v>#REF!</v>
      </c>
      <c r="H34" s="506" t="e">
        <f t="shared" si="1"/>
        <v>#REF!</v>
      </c>
      <c r="I34" s="507" t="e">
        <f t="shared" si="2"/>
        <v>#REF!</v>
      </c>
      <c r="J34" s="444"/>
      <c r="K34" s="444"/>
      <c r="L34" s="444"/>
      <c r="M34" s="444"/>
    </row>
    <row r="35" spans="1:13" s="373" customFormat="1" ht="14.7" customHeight="1">
      <c r="A35" s="622" t="s">
        <v>789</v>
      </c>
      <c r="B35" s="506" t="e">
        <f>#REF!</f>
        <v>#REF!</v>
      </c>
      <c r="C35" s="506" t="e">
        <f t="shared" si="3"/>
        <v>#REF!</v>
      </c>
      <c r="D35" s="506" t="e">
        <f t="shared" si="3"/>
        <v>#REF!</v>
      </c>
      <c r="E35" s="506" t="e">
        <f t="shared" si="3"/>
        <v>#REF!</v>
      </c>
      <c r="F35" s="506" t="e">
        <f t="shared" si="3"/>
        <v>#REF!</v>
      </c>
      <c r="G35" s="506" t="e">
        <f t="shared" si="3"/>
        <v>#REF!</v>
      </c>
      <c r="H35" s="506" t="e">
        <f t="shared" si="1"/>
        <v>#REF!</v>
      </c>
      <c r="I35" s="507" t="e">
        <f t="shared" si="2"/>
        <v>#REF!</v>
      </c>
      <c r="J35" s="444"/>
      <c r="K35" s="444"/>
      <c r="L35" s="444"/>
      <c r="M35" s="444"/>
    </row>
    <row r="36" spans="1:13" s="373" customFormat="1" ht="14.7" customHeight="1">
      <c r="A36" s="621" t="s">
        <v>167</v>
      </c>
      <c r="B36" s="506" t="e">
        <f>#REF!</f>
        <v>#REF!</v>
      </c>
      <c r="C36" s="506" t="e">
        <f>ROUNDDOWN($B36*C$2,0)</f>
        <v>#REF!</v>
      </c>
      <c r="D36" s="506" t="e">
        <f>ROUNDDOWN($B36*D$2,0)+2</f>
        <v>#REF!</v>
      </c>
      <c r="E36" s="506" t="e">
        <f t="shared" si="3"/>
        <v>#REF!</v>
      </c>
      <c r="F36" s="506" t="e">
        <f>ROUNDDOWN($B36*F$2,0)</f>
        <v>#REF!</v>
      </c>
      <c r="G36" s="506" t="e">
        <f t="shared" si="3"/>
        <v>#REF!</v>
      </c>
      <c r="H36" s="506" t="e">
        <f t="shared" si="1"/>
        <v>#REF!</v>
      </c>
      <c r="I36" s="507" t="e">
        <f t="shared" si="2"/>
        <v>#REF!</v>
      </c>
      <c r="J36" s="444"/>
      <c r="K36" s="444"/>
      <c r="L36" s="444"/>
      <c r="M36" s="444"/>
    </row>
    <row r="37" spans="1:13" s="373" customFormat="1" ht="14.7" customHeight="1">
      <c r="A37" s="621" t="s">
        <v>794</v>
      </c>
      <c r="B37" s="506" t="e">
        <f>#REF!</f>
        <v>#REF!</v>
      </c>
      <c r="C37" s="506" t="e">
        <f>ROUNDDOWN($B37*C$2,0)-2</f>
        <v>#REF!</v>
      </c>
      <c r="D37" s="506" t="e">
        <f>ROUNDDOWN($B37*D$2,0)-1</f>
        <v>#REF!</v>
      </c>
      <c r="E37" s="506" t="e">
        <f>ROUNDDOWN($B37*E$2,0)</f>
        <v>#REF!</v>
      </c>
      <c r="F37" s="506" t="e">
        <f>ROUNDDOWN($B37*F$2,0)</f>
        <v>#REF!</v>
      </c>
      <c r="G37" s="506" t="e">
        <f>ROUNDDOWN($B37*G$2,0)</f>
        <v>#REF!</v>
      </c>
      <c r="H37" s="506" t="e">
        <f t="shared" si="1"/>
        <v>#REF!</v>
      </c>
      <c r="I37" s="507" t="e">
        <f t="shared" si="2"/>
        <v>#REF!</v>
      </c>
      <c r="J37" s="444"/>
      <c r="K37" s="444"/>
      <c r="L37" s="444"/>
      <c r="M37" s="444"/>
    </row>
    <row r="38" spans="1:13" s="373" customFormat="1" ht="14.7" customHeight="1">
      <c r="A38" s="620" t="s">
        <v>795</v>
      </c>
      <c r="B38" s="506" t="e">
        <f>#REF!</f>
        <v>#REF!</v>
      </c>
      <c r="C38" s="506" t="e">
        <f t="shared" ref="C38:H38" si="4">SUM(C39:C40)</f>
        <v>#REF!</v>
      </c>
      <c r="D38" s="506" t="e">
        <f t="shared" si="4"/>
        <v>#REF!</v>
      </c>
      <c r="E38" s="506" t="e">
        <f t="shared" si="4"/>
        <v>#REF!</v>
      </c>
      <c r="F38" s="506" t="e">
        <f t="shared" si="4"/>
        <v>#REF!</v>
      </c>
      <c r="G38" s="506" t="e">
        <f t="shared" si="4"/>
        <v>#REF!</v>
      </c>
      <c r="H38" s="506" t="e">
        <f t="shared" si="4"/>
        <v>#REF!</v>
      </c>
      <c r="I38" s="507" t="e">
        <f t="shared" si="2"/>
        <v>#REF!</v>
      </c>
      <c r="J38" s="444"/>
      <c r="K38" s="444"/>
      <c r="L38" s="444"/>
      <c r="M38" s="444"/>
    </row>
    <row r="39" spans="1:13" s="373" customFormat="1" ht="14.7" customHeight="1">
      <c r="A39" s="621" t="s">
        <v>168</v>
      </c>
      <c r="B39" s="506" t="e">
        <f>#REF!</f>
        <v>#REF!</v>
      </c>
      <c r="C39" s="506" t="e">
        <f t="shared" si="3"/>
        <v>#REF!</v>
      </c>
      <c r="D39" s="506" t="e">
        <f t="shared" si="3"/>
        <v>#REF!</v>
      </c>
      <c r="E39" s="506" t="e">
        <f t="shared" si="3"/>
        <v>#REF!</v>
      </c>
      <c r="F39" s="506" t="e">
        <f t="shared" si="3"/>
        <v>#REF!</v>
      </c>
      <c r="G39" s="506" t="e">
        <f t="shared" si="3"/>
        <v>#REF!</v>
      </c>
      <c r="H39" s="506" t="e">
        <f>SUM(C39:G39)</f>
        <v>#REF!</v>
      </c>
      <c r="I39" s="507" t="e">
        <f t="shared" si="2"/>
        <v>#REF!</v>
      </c>
      <c r="J39" s="444"/>
      <c r="K39" s="444"/>
      <c r="L39" s="444"/>
      <c r="M39" s="444"/>
    </row>
    <row r="40" spans="1:13" s="373" customFormat="1" ht="14.7" customHeight="1">
      <c r="A40" s="621" t="s">
        <v>715</v>
      </c>
      <c r="B40" s="506" t="e">
        <f>#REF!</f>
        <v>#REF!</v>
      </c>
      <c r="C40" s="506" t="e">
        <f t="shared" si="3"/>
        <v>#REF!</v>
      </c>
      <c r="D40" s="506" t="e">
        <f t="shared" si="3"/>
        <v>#REF!</v>
      </c>
      <c r="E40" s="506" t="e">
        <f t="shared" si="3"/>
        <v>#REF!</v>
      </c>
      <c r="F40" s="506" t="e">
        <f t="shared" si="3"/>
        <v>#REF!</v>
      </c>
      <c r="G40" s="506" t="e">
        <f t="shared" si="3"/>
        <v>#REF!</v>
      </c>
      <c r="H40" s="506" t="e">
        <f>SUM(C40:G40)</f>
        <v>#REF!</v>
      </c>
      <c r="I40" s="507" t="e">
        <f t="shared" si="2"/>
        <v>#REF!</v>
      </c>
      <c r="J40" s="444"/>
      <c r="K40" s="444"/>
      <c r="L40" s="444"/>
      <c r="M40" s="444"/>
    </row>
    <row r="41" spans="1:13" s="373" customFormat="1" ht="14.7" customHeight="1">
      <c r="A41" s="620" t="s">
        <v>796</v>
      </c>
      <c r="B41" s="506" t="e">
        <f>#REF!</f>
        <v>#REF!</v>
      </c>
      <c r="C41" s="506" t="e">
        <f t="shared" ref="C41:H41" si="5">SUM(C42,C46:C49,C53)</f>
        <v>#REF!</v>
      </c>
      <c r="D41" s="506" t="e">
        <f t="shared" si="5"/>
        <v>#REF!</v>
      </c>
      <c r="E41" s="506" t="e">
        <f t="shared" si="5"/>
        <v>#REF!</v>
      </c>
      <c r="F41" s="506" t="e">
        <f t="shared" si="5"/>
        <v>#REF!</v>
      </c>
      <c r="G41" s="506" t="e">
        <f t="shared" si="5"/>
        <v>#REF!</v>
      </c>
      <c r="H41" s="506" t="e">
        <f t="shared" si="5"/>
        <v>#REF!</v>
      </c>
      <c r="I41" s="507" t="e">
        <f t="shared" ref="I41:I63" si="6">B41-H41</f>
        <v>#REF!</v>
      </c>
      <c r="J41" s="444"/>
      <c r="K41" s="444"/>
      <c r="L41" s="444"/>
      <c r="M41" s="444"/>
    </row>
    <row r="42" spans="1:13" s="373" customFormat="1" ht="14.7" customHeight="1">
      <c r="A42" s="621" t="s">
        <v>797</v>
      </c>
      <c r="B42" s="506" t="e">
        <f>#REF!</f>
        <v>#REF!</v>
      </c>
      <c r="C42" s="506" t="e">
        <f t="shared" ref="C42:H42" si="7">SUM(C43:C45)</f>
        <v>#REF!</v>
      </c>
      <c r="D42" s="506" t="e">
        <f t="shared" si="7"/>
        <v>#REF!</v>
      </c>
      <c r="E42" s="506" t="e">
        <f t="shared" si="7"/>
        <v>#REF!</v>
      </c>
      <c r="F42" s="506" t="e">
        <f t="shared" si="7"/>
        <v>#REF!</v>
      </c>
      <c r="G42" s="506" t="e">
        <f t="shared" si="7"/>
        <v>#REF!</v>
      </c>
      <c r="H42" s="506" t="e">
        <f t="shared" si="7"/>
        <v>#REF!</v>
      </c>
      <c r="I42" s="507" t="e">
        <f t="shared" si="6"/>
        <v>#REF!</v>
      </c>
      <c r="J42" s="444"/>
      <c r="K42" s="444"/>
      <c r="L42" s="444"/>
      <c r="M42" s="444"/>
    </row>
    <row r="43" spans="1:13" s="373" customFormat="1" ht="14.7" customHeight="1">
      <c r="A43" s="625" t="s">
        <v>169</v>
      </c>
      <c r="B43" s="506" t="e">
        <f>#REF!</f>
        <v>#REF!</v>
      </c>
      <c r="C43" s="506" t="e">
        <f t="shared" ref="C43:G65" si="8">ROUNDDOWN($B43*C$2,0)</f>
        <v>#REF!</v>
      </c>
      <c r="D43" s="506" t="e">
        <f t="shared" si="8"/>
        <v>#REF!</v>
      </c>
      <c r="E43" s="506" t="e">
        <f t="shared" si="8"/>
        <v>#REF!</v>
      </c>
      <c r="F43" s="506" t="e">
        <f t="shared" si="8"/>
        <v>#REF!</v>
      </c>
      <c r="G43" s="506" t="e">
        <f t="shared" si="8"/>
        <v>#REF!</v>
      </c>
      <c r="H43" s="506" t="e">
        <f t="shared" ref="H43:H48" si="9">SUM(C43:G43)</f>
        <v>#REF!</v>
      </c>
      <c r="I43" s="507" t="e">
        <f t="shared" si="6"/>
        <v>#REF!</v>
      </c>
      <c r="J43" s="444"/>
      <c r="K43" s="444"/>
      <c r="L43" s="444"/>
      <c r="M43" s="444"/>
    </row>
    <row r="44" spans="1:13" s="373" customFormat="1" ht="14.7" customHeight="1">
      <c r="A44" s="625" t="s">
        <v>798</v>
      </c>
      <c r="B44" s="506" t="e">
        <f>#REF!</f>
        <v>#REF!</v>
      </c>
      <c r="C44" s="506" t="e">
        <f t="shared" si="8"/>
        <v>#REF!</v>
      </c>
      <c r="D44" s="506" t="e">
        <f t="shared" si="8"/>
        <v>#REF!</v>
      </c>
      <c r="E44" s="506" t="e">
        <f t="shared" si="8"/>
        <v>#REF!</v>
      </c>
      <c r="F44" s="506" t="e">
        <f t="shared" si="8"/>
        <v>#REF!</v>
      </c>
      <c r="G44" s="506" t="e">
        <f t="shared" si="8"/>
        <v>#REF!</v>
      </c>
      <c r="H44" s="506" t="e">
        <f t="shared" si="9"/>
        <v>#REF!</v>
      </c>
      <c r="I44" s="507" t="e">
        <f t="shared" si="6"/>
        <v>#REF!</v>
      </c>
      <c r="J44" s="444"/>
      <c r="K44" s="444"/>
      <c r="L44" s="444"/>
      <c r="M44" s="444"/>
    </row>
    <row r="45" spans="1:13" s="373" customFormat="1" ht="14.7" customHeight="1">
      <c r="A45" s="625" t="s">
        <v>710</v>
      </c>
      <c r="B45" s="506" t="e">
        <f>#REF!</f>
        <v>#REF!</v>
      </c>
      <c r="C45" s="506" t="e">
        <f t="shared" si="8"/>
        <v>#REF!</v>
      </c>
      <c r="D45" s="506" t="e">
        <f t="shared" si="8"/>
        <v>#REF!</v>
      </c>
      <c r="E45" s="506" t="e">
        <f t="shared" si="8"/>
        <v>#REF!</v>
      </c>
      <c r="F45" s="506" t="e">
        <f t="shared" si="8"/>
        <v>#REF!</v>
      </c>
      <c r="G45" s="506" t="e">
        <f t="shared" si="8"/>
        <v>#REF!</v>
      </c>
      <c r="H45" s="506" t="e">
        <f t="shared" si="9"/>
        <v>#REF!</v>
      </c>
      <c r="I45" s="507" t="e">
        <f t="shared" si="6"/>
        <v>#REF!</v>
      </c>
      <c r="J45" s="444"/>
      <c r="K45" s="444"/>
      <c r="L45" s="444"/>
      <c r="M45" s="444"/>
    </row>
    <row r="46" spans="1:13" s="373" customFormat="1" ht="14.7" customHeight="1">
      <c r="A46" s="621" t="s">
        <v>799</v>
      </c>
      <c r="B46" s="506" t="e">
        <f>#REF!</f>
        <v>#REF!</v>
      </c>
      <c r="C46" s="506" t="e">
        <f t="shared" si="8"/>
        <v>#REF!</v>
      </c>
      <c r="D46" s="506" t="e">
        <f t="shared" si="8"/>
        <v>#REF!</v>
      </c>
      <c r="E46" s="506" t="e">
        <f t="shared" si="8"/>
        <v>#REF!</v>
      </c>
      <c r="F46" s="506" t="e">
        <f t="shared" si="8"/>
        <v>#REF!</v>
      </c>
      <c r="G46" s="506" t="e">
        <f t="shared" si="8"/>
        <v>#REF!</v>
      </c>
      <c r="H46" s="506" t="e">
        <f t="shared" si="9"/>
        <v>#REF!</v>
      </c>
      <c r="I46" s="507" t="e">
        <f t="shared" si="6"/>
        <v>#REF!</v>
      </c>
      <c r="J46" s="444"/>
      <c r="K46" s="444"/>
      <c r="L46" s="444"/>
      <c r="M46" s="444"/>
    </row>
    <row r="47" spans="1:13" s="373" customFormat="1" ht="14.7" customHeight="1">
      <c r="A47" s="621" t="s">
        <v>800</v>
      </c>
      <c r="B47" s="506" t="e">
        <f>#REF!</f>
        <v>#REF!</v>
      </c>
      <c r="C47" s="506" t="e">
        <f t="shared" si="8"/>
        <v>#REF!</v>
      </c>
      <c r="D47" s="506" t="e">
        <f t="shared" si="8"/>
        <v>#REF!</v>
      </c>
      <c r="E47" s="506" t="e">
        <f t="shared" si="8"/>
        <v>#REF!</v>
      </c>
      <c r="F47" s="506" t="e">
        <f t="shared" si="8"/>
        <v>#REF!</v>
      </c>
      <c r="G47" s="506" t="e">
        <f t="shared" si="8"/>
        <v>#REF!</v>
      </c>
      <c r="H47" s="506" t="e">
        <f t="shared" si="9"/>
        <v>#REF!</v>
      </c>
      <c r="I47" s="507" t="e">
        <f t="shared" si="6"/>
        <v>#REF!</v>
      </c>
      <c r="J47" s="444"/>
      <c r="K47" s="444"/>
      <c r="L47" s="444"/>
      <c r="M47" s="444"/>
    </row>
    <row r="48" spans="1:13" s="373" customFormat="1" ht="14.7" customHeight="1">
      <c r="A48" s="621" t="s">
        <v>801</v>
      </c>
      <c r="B48" s="506" t="e">
        <f>#REF!</f>
        <v>#REF!</v>
      </c>
      <c r="C48" s="506" t="e">
        <f t="shared" si="8"/>
        <v>#REF!</v>
      </c>
      <c r="D48" s="506" t="e">
        <f t="shared" si="8"/>
        <v>#REF!</v>
      </c>
      <c r="E48" s="506" t="e">
        <f t="shared" si="8"/>
        <v>#REF!</v>
      </c>
      <c r="F48" s="506" t="e">
        <f t="shared" si="8"/>
        <v>#REF!</v>
      </c>
      <c r="G48" s="506" t="e">
        <f t="shared" si="8"/>
        <v>#REF!</v>
      </c>
      <c r="H48" s="506" t="e">
        <f t="shared" si="9"/>
        <v>#REF!</v>
      </c>
      <c r="I48" s="507" t="e">
        <f t="shared" si="6"/>
        <v>#REF!</v>
      </c>
      <c r="J48" s="444"/>
      <c r="K48" s="444"/>
      <c r="L48" s="444"/>
      <c r="M48" s="444"/>
    </row>
    <row r="49" spans="1:13" s="373" customFormat="1" ht="14.7" customHeight="1">
      <c r="A49" s="621" t="s">
        <v>802</v>
      </c>
      <c r="B49" s="506" t="e">
        <f>#REF!</f>
        <v>#REF!</v>
      </c>
      <c r="C49" s="506" t="e">
        <f t="shared" ref="C49:H49" si="10">SUM(C50:C51)</f>
        <v>#REF!</v>
      </c>
      <c r="D49" s="506" t="e">
        <f t="shared" si="10"/>
        <v>#REF!</v>
      </c>
      <c r="E49" s="506" t="e">
        <f t="shared" si="10"/>
        <v>#REF!</v>
      </c>
      <c r="F49" s="506" t="e">
        <f t="shared" si="10"/>
        <v>#REF!</v>
      </c>
      <c r="G49" s="506" t="e">
        <f t="shared" si="10"/>
        <v>#REF!</v>
      </c>
      <c r="H49" s="506" t="e">
        <f t="shared" si="10"/>
        <v>#REF!</v>
      </c>
      <c r="I49" s="507" t="e">
        <f t="shared" si="6"/>
        <v>#REF!</v>
      </c>
      <c r="J49" s="444"/>
      <c r="K49" s="444"/>
      <c r="L49" s="444"/>
      <c r="M49" s="444"/>
    </row>
    <row r="50" spans="1:13" s="373" customFormat="1" ht="14.7" customHeight="1">
      <c r="A50" s="625" t="s">
        <v>803</v>
      </c>
      <c r="B50" s="506" t="e">
        <f>#REF!</f>
        <v>#REF!</v>
      </c>
      <c r="C50" s="506" t="e">
        <f t="shared" si="8"/>
        <v>#REF!</v>
      </c>
      <c r="D50" s="506" t="e">
        <f t="shared" si="8"/>
        <v>#REF!</v>
      </c>
      <c r="E50" s="506" t="e">
        <f t="shared" si="8"/>
        <v>#REF!</v>
      </c>
      <c r="F50" s="506" t="e">
        <f t="shared" si="8"/>
        <v>#REF!</v>
      </c>
      <c r="G50" s="506" t="e">
        <f t="shared" si="8"/>
        <v>#REF!</v>
      </c>
      <c r="H50" s="506" t="e">
        <f t="shared" ref="H50:H63" si="11">SUM(C50:G50)</f>
        <v>#REF!</v>
      </c>
      <c r="I50" s="507" t="e">
        <f t="shared" si="6"/>
        <v>#REF!</v>
      </c>
      <c r="J50" s="444"/>
      <c r="K50" s="444"/>
      <c r="L50" s="444"/>
      <c r="M50" s="444"/>
    </row>
    <row r="51" spans="1:13" s="373" customFormat="1" ht="14.7" customHeight="1">
      <c r="A51" s="622" t="s">
        <v>704</v>
      </c>
      <c r="B51" s="506" t="e">
        <f>#REF!</f>
        <v>#REF!</v>
      </c>
      <c r="C51" s="506" t="e">
        <f t="shared" si="8"/>
        <v>#REF!</v>
      </c>
      <c r="D51" s="506" t="e">
        <f>ROUNDDOWN($B51*D$2,0)</f>
        <v>#REF!</v>
      </c>
      <c r="E51" s="506" t="e">
        <f t="shared" si="8"/>
        <v>#REF!</v>
      </c>
      <c r="F51" s="506" t="e">
        <f>ROUNDDOWN($B51*F$2,0)</f>
        <v>#REF!</v>
      </c>
      <c r="G51" s="506" t="e">
        <f t="shared" si="8"/>
        <v>#REF!</v>
      </c>
      <c r="H51" s="506" t="e">
        <f t="shared" si="11"/>
        <v>#REF!</v>
      </c>
      <c r="I51" s="507" t="e">
        <f t="shared" si="6"/>
        <v>#REF!</v>
      </c>
      <c r="J51" s="444"/>
      <c r="K51" s="444"/>
      <c r="L51" s="444"/>
      <c r="M51" s="444"/>
    </row>
    <row r="52" spans="1:13" s="373" customFormat="1" ht="14.7" customHeight="1">
      <c r="A52" s="621" t="s">
        <v>710</v>
      </c>
      <c r="B52" s="506" t="e">
        <f>#REF!</f>
        <v>#REF!</v>
      </c>
      <c r="C52" s="506" t="e">
        <f t="shared" si="8"/>
        <v>#REF!</v>
      </c>
      <c r="D52" s="506" t="e">
        <f t="shared" si="8"/>
        <v>#REF!</v>
      </c>
      <c r="E52" s="506" t="e">
        <f t="shared" si="8"/>
        <v>#REF!</v>
      </c>
      <c r="F52" s="506" t="e">
        <f t="shared" si="8"/>
        <v>#REF!</v>
      </c>
      <c r="G52" s="506" t="e">
        <f t="shared" si="8"/>
        <v>#REF!</v>
      </c>
      <c r="H52" s="506" t="e">
        <f t="shared" si="11"/>
        <v>#REF!</v>
      </c>
      <c r="I52" s="507" t="e">
        <f t="shared" si="6"/>
        <v>#REF!</v>
      </c>
      <c r="J52" s="444"/>
      <c r="K52" s="444"/>
      <c r="L52" s="444"/>
      <c r="M52" s="444"/>
    </row>
    <row r="53" spans="1:13" s="373" customFormat="1" ht="14.7" customHeight="1">
      <c r="A53" s="623" t="s">
        <v>804</v>
      </c>
      <c r="B53" s="506" t="e">
        <f>#REF!</f>
        <v>#REF!</v>
      </c>
      <c r="C53" s="506" t="e">
        <f t="shared" si="8"/>
        <v>#REF!</v>
      </c>
      <c r="D53" s="506" t="e">
        <f t="shared" si="8"/>
        <v>#REF!</v>
      </c>
      <c r="E53" s="506" t="e">
        <f t="shared" si="8"/>
        <v>#REF!</v>
      </c>
      <c r="F53" s="506" t="e">
        <f t="shared" si="8"/>
        <v>#REF!</v>
      </c>
      <c r="G53" s="506" t="e">
        <f t="shared" si="8"/>
        <v>#REF!</v>
      </c>
      <c r="H53" s="506" t="e">
        <f t="shared" si="11"/>
        <v>#REF!</v>
      </c>
      <c r="I53" s="507" t="e">
        <f t="shared" si="6"/>
        <v>#REF!</v>
      </c>
      <c r="J53" s="444"/>
      <c r="K53" s="444"/>
      <c r="L53" s="444"/>
      <c r="M53" s="444"/>
    </row>
    <row r="54" spans="1:13" s="373" customFormat="1" ht="14.7" customHeight="1">
      <c r="A54" s="508" t="s">
        <v>805</v>
      </c>
      <c r="B54" s="506" t="e">
        <f>#REF!</f>
        <v>#REF!</v>
      </c>
      <c r="C54" s="506" t="e">
        <f>SUM(C55:C63)</f>
        <v>#REF!</v>
      </c>
      <c r="D54" s="506" t="e">
        <f>SUM(D55:D63)</f>
        <v>#REF!</v>
      </c>
      <c r="E54" s="506" t="e">
        <f>SUM(E55:E63)</f>
        <v>#REF!</v>
      </c>
      <c r="F54" s="506" t="e">
        <f>SUM(F55:F63)</f>
        <v>#REF!</v>
      </c>
      <c r="G54" s="506" t="e">
        <f>SUM(G55:G63)</f>
        <v>#REF!</v>
      </c>
      <c r="H54" s="506" t="e">
        <f t="shared" si="11"/>
        <v>#REF!</v>
      </c>
      <c r="I54" s="507" t="e">
        <f t="shared" si="6"/>
        <v>#REF!</v>
      </c>
      <c r="J54" s="444"/>
      <c r="K54" s="444"/>
      <c r="L54" s="444"/>
      <c r="M54" s="444"/>
    </row>
    <row r="55" spans="1:13" s="373" customFormat="1" ht="14.7" customHeight="1">
      <c r="A55" s="620" t="s">
        <v>806</v>
      </c>
      <c r="B55" s="506" t="e">
        <f>#REF!</f>
        <v>#REF!</v>
      </c>
      <c r="C55" s="506" t="e">
        <f>C231</f>
        <v>#REF!</v>
      </c>
      <c r="D55" s="506" t="e">
        <f>D231</f>
        <v>#REF!</v>
      </c>
      <c r="E55" s="506" t="e">
        <f>E231</f>
        <v>#REF!</v>
      </c>
      <c r="F55" s="506" t="e">
        <f>F231</f>
        <v>#REF!</v>
      </c>
      <c r="G55" s="506" t="e">
        <f>G231</f>
        <v>#REF!</v>
      </c>
      <c r="H55" s="506" t="e">
        <f t="shared" si="11"/>
        <v>#REF!</v>
      </c>
      <c r="I55" s="507" t="e">
        <f t="shared" si="6"/>
        <v>#REF!</v>
      </c>
      <c r="J55" s="444"/>
      <c r="K55" s="444"/>
      <c r="L55" s="444"/>
      <c r="M55" s="444"/>
    </row>
    <row r="56" spans="1:13" s="373" customFormat="1" ht="14.7" customHeight="1">
      <c r="A56" s="623" t="s">
        <v>807</v>
      </c>
      <c r="B56" s="506" t="e">
        <f>#REF!</f>
        <v>#REF!</v>
      </c>
      <c r="C56" s="506" t="e">
        <f t="shared" si="8"/>
        <v>#REF!</v>
      </c>
      <c r="D56" s="506" t="e">
        <f t="shared" si="8"/>
        <v>#REF!</v>
      </c>
      <c r="E56" s="506" t="e">
        <f t="shared" si="8"/>
        <v>#REF!</v>
      </c>
      <c r="F56" s="506" t="e">
        <f t="shared" si="8"/>
        <v>#REF!</v>
      </c>
      <c r="G56" s="506" t="e">
        <f t="shared" si="8"/>
        <v>#REF!</v>
      </c>
      <c r="H56" s="506" t="e">
        <f t="shared" si="11"/>
        <v>#REF!</v>
      </c>
      <c r="I56" s="507" t="e">
        <f t="shared" si="6"/>
        <v>#REF!</v>
      </c>
      <c r="J56" s="444"/>
      <c r="K56" s="444"/>
      <c r="L56" s="444"/>
      <c r="M56" s="444"/>
    </row>
    <row r="57" spans="1:13" s="373" customFormat="1" ht="14.7" customHeight="1">
      <c r="A57" s="620" t="s">
        <v>808</v>
      </c>
      <c r="B57" s="506" t="e">
        <f>#REF!</f>
        <v>#REF!</v>
      </c>
      <c r="C57" s="506" t="e">
        <f>ROUNDDOWN($B57*C$2,0)</f>
        <v>#REF!</v>
      </c>
      <c r="D57" s="506" t="e">
        <f>ROUNDDOWN($B57*D$2,0)</f>
        <v>#REF!</v>
      </c>
      <c r="E57" s="506" t="e">
        <f>ROUNDDOWN($B57*E$2,0)</f>
        <v>#REF!</v>
      </c>
      <c r="F57" s="506" t="e">
        <f>ROUNDDOWN($B57*F$2,0)</f>
        <v>#REF!</v>
      </c>
      <c r="G57" s="506" t="e">
        <f>ROUNDDOWN($B57*G$2,0)</f>
        <v>#REF!</v>
      </c>
      <c r="H57" s="506" t="e">
        <f t="shared" si="11"/>
        <v>#REF!</v>
      </c>
      <c r="I57" s="507" t="e">
        <f t="shared" si="6"/>
        <v>#REF!</v>
      </c>
      <c r="J57" s="444"/>
      <c r="K57" s="444"/>
      <c r="L57" s="444"/>
      <c r="M57" s="444"/>
    </row>
    <row r="58" spans="1:13" s="373" customFormat="1" ht="14.7" customHeight="1">
      <c r="A58" s="620" t="s">
        <v>802</v>
      </c>
      <c r="B58" s="506" t="e">
        <f>#REF!</f>
        <v>#REF!</v>
      </c>
      <c r="C58" s="506" t="e">
        <f t="shared" si="8"/>
        <v>#REF!</v>
      </c>
      <c r="D58" s="506" t="e">
        <f t="shared" si="8"/>
        <v>#REF!</v>
      </c>
      <c r="E58" s="506" t="e">
        <f t="shared" si="8"/>
        <v>#REF!</v>
      </c>
      <c r="F58" s="506" t="e">
        <f t="shared" si="8"/>
        <v>#REF!</v>
      </c>
      <c r="G58" s="506" t="e">
        <f t="shared" si="8"/>
        <v>#REF!</v>
      </c>
      <c r="H58" s="506" t="e">
        <f t="shared" si="11"/>
        <v>#REF!</v>
      </c>
      <c r="I58" s="507" t="e">
        <f t="shared" si="6"/>
        <v>#REF!</v>
      </c>
      <c r="J58" s="444"/>
      <c r="K58" s="444"/>
      <c r="L58" s="444"/>
      <c r="M58" s="444"/>
    </row>
    <row r="59" spans="1:13" s="373" customFormat="1" ht="14.7" customHeight="1">
      <c r="A59" s="621" t="s">
        <v>809</v>
      </c>
      <c r="B59" s="506" t="e">
        <f>#REF!</f>
        <v>#REF!</v>
      </c>
      <c r="C59" s="506" t="e">
        <f t="shared" si="8"/>
        <v>#REF!</v>
      </c>
      <c r="D59" s="506" t="e">
        <f t="shared" si="8"/>
        <v>#REF!</v>
      </c>
      <c r="E59" s="506" t="e">
        <f t="shared" si="8"/>
        <v>#REF!</v>
      </c>
      <c r="F59" s="506" t="e">
        <f t="shared" si="8"/>
        <v>#REF!</v>
      </c>
      <c r="G59" s="506" t="e">
        <f t="shared" si="8"/>
        <v>#REF!</v>
      </c>
      <c r="H59" s="506" t="e">
        <f t="shared" si="11"/>
        <v>#REF!</v>
      </c>
      <c r="I59" s="507" t="e">
        <f t="shared" si="6"/>
        <v>#REF!</v>
      </c>
      <c r="J59" s="444"/>
      <c r="K59" s="444"/>
      <c r="L59" s="444"/>
      <c r="M59" s="444"/>
    </row>
    <row r="60" spans="1:13" s="373" customFormat="1" ht="14.7" customHeight="1">
      <c r="A60" s="624" t="s">
        <v>803</v>
      </c>
      <c r="B60" s="506" t="e">
        <f>#REF!</f>
        <v>#REF!</v>
      </c>
      <c r="C60" s="506" t="e">
        <f t="shared" si="8"/>
        <v>#REF!</v>
      </c>
      <c r="D60" s="506" t="e">
        <f t="shared" si="8"/>
        <v>#REF!</v>
      </c>
      <c r="E60" s="506" t="e">
        <f t="shared" si="8"/>
        <v>#REF!</v>
      </c>
      <c r="F60" s="506" t="e">
        <f t="shared" si="8"/>
        <v>#REF!</v>
      </c>
      <c r="G60" s="506" t="e">
        <f t="shared" si="8"/>
        <v>#REF!</v>
      </c>
      <c r="H60" s="506" t="e">
        <f t="shared" si="11"/>
        <v>#REF!</v>
      </c>
      <c r="I60" s="507" t="e">
        <f t="shared" si="6"/>
        <v>#REF!</v>
      </c>
      <c r="J60" s="444"/>
      <c r="K60" s="444"/>
      <c r="L60" s="444"/>
      <c r="M60" s="444"/>
    </row>
    <row r="61" spans="1:13" s="373" customFormat="1" ht="14.7" customHeight="1">
      <c r="A61" s="620" t="s">
        <v>810</v>
      </c>
      <c r="B61" s="506" t="e">
        <f>#REF!</f>
        <v>#REF!</v>
      </c>
      <c r="C61" s="506" t="e">
        <f t="shared" si="8"/>
        <v>#REF!</v>
      </c>
      <c r="D61" s="506" t="e">
        <f t="shared" si="8"/>
        <v>#REF!</v>
      </c>
      <c r="E61" s="506" t="e">
        <f t="shared" si="8"/>
        <v>#REF!</v>
      </c>
      <c r="F61" s="506" t="e">
        <f t="shared" si="8"/>
        <v>#REF!</v>
      </c>
      <c r="G61" s="506" t="e">
        <f t="shared" si="8"/>
        <v>#REF!</v>
      </c>
      <c r="H61" s="506" t="e">
        <f t="shared" si="11"/>
        <v>#REF!</v>
      </c>
      <c r="I61" s="507" t="e">
        <f t="shared" si="6"/>
        <v>#REF!</v>
      </c>
      <c r="J61" s="444"/>
      <c r="K61" s="444"/>
      <c r="L61" s="444"/>
      <c r="M61" s="444"/>
    </row>
    <row r="62" spans="1:13" s="373" customFormat="1" ht="14.7" customHeight="1">
      <c r="A62" s="620" t="s">
        <v>704</v>
      </c>
      <c r="B62" s="506" t="e">
        <f>#REF!</f>
        <v>#REF!</v>
      </c>
      <c r="C62" s="506" t="e">
        <f t="shared" si="8"/>
        <v>#REF!</v>
      </c>
      <c r="D62" s="506" t="e">
        <f t="shared" si="8"/>
        <v>#REF!</v>
      </c>
      <c r="E62" s="506" t="e">
        <f t="shared" si="8"/>
        <v>#REF!</v>
      </c>
      <c r="F62" s="506" t="e">
        <f t="shared" si="8"/>
        <v>#REF!</v>
      </c>
      <c r="G62" s="506" t="e">
        <f t="shared" si="8"/>
        <v>#REF!</v>
      </c>
      <c r="H62" s="506" t="e">
        <f t="shared" si="11"/>
        <v>#REF!</v>
      </c>
      <c r="I62" s="507" t="e">
        <f t="shared" si="6"/>
        <v>#REF!</v>
      </c>
      <c r="J62" s="444"/>
      <c r="K62" s="444"/>
      <c r="L62" s="444"/>
      <c r="M62" s="444"/>
    </row>
    <row r="63" spans="1:13" s="373" customFormat="1" ht="16.5" customHeight="1" thickBot="1">
      <c r="A63" s="626" t="s">
        <v>804</v>
      </c>
      <c r="B63" s="509" t="e">
        <f>#REF!</f>
        <v>#REF!</v>
      </c>
      <c r="C63" s="509" t="e">
        <f t="shared" si="8"/>
        <v>#REF!</v>
      </c>
      <c r="D63" s="509" t="e">
        <f t="shared" si="8"/>
        <v>#REF!</v>
      </c>
      <c r="E63" s="509" t="e">
        <f t="shared" si="8"/>
        <v>#REF!</v>
      </c>
      <c r="F63" s="509" t="e">
        <f t="shared" si="8"/>
        <v>#REF!</v>
      </c>
      <c r="G63" s="509" t="e">
        <f t="shared" si="8"/>
        <v>#REF!</v>
      </c>
      <c r="H63" s="509" t="e">
        <f t="shared" si="11"/>
        <v>#REF!</v>
      </c>
      <c r="I63" s="510" t="e">
        <f t="shared" si="6"/>
        <v>#REF!</v>
      </c>
      <c r="J63" s="444"/>
      <c r="K63" s="444"/>
      <c r="L63" s="444"/>
      <c r="M63" s="444"/>
    </row>
    <row r="64" spans="1:13" s="373" customFormat="1" ht="14.7" customHeight="1" thickBot="1">
      <c r="A64" s="511" t="s">
        <v>812</v>
      </c>
      <c r="B64" s="512" t="e">
        <f t="shared" ref="B64:H64" si="12">B9+B54</f>
        <v>#REF!</v>
      </c>
      <c r="C64" s="512" t="e">
        <f t="shared" si="12"/>
        <v>#REF!</v>
      </c>
      <c r="D64" s="512" t="e">
        <f t="shared" si="12"/>
        <v>#REF!</v>
      </c>
      <c r="E64" s="512" t="e">
        <f t="shared" si="12"/>
        <v>#REF!</v>
      </c>
      <c r="F64" s="512" t="e">
        <f t="shared" si="12"/>
        <v>#REF!</v>
      </c>
      <c r="G64" s="512" t="e">
        <f t="shared" si="12"/>
        <v>#REF!</v>
      </c>
      <c r="H64" s="512" t="e">
        <f t="shared" si="12"/>
        <v>#REF!</v>
      </c>
      <c r="I64" s="512" t="e">
        <f>I9+I54+I41</f>
        <v>#REF!</v>
      </c>
      <c r="J64" s="444"/>
      <c r="K64" s="444"/>
      <c r="L64" s="444"/>
      <c r="M64" s="444"/>
    </row>
    <row r="65" spans="1:13" s="373" customFormat="1" ht="9.75" customHeight="1">
      <c r="A65" s="514" t="s">
        <v>761</v>
      </c>
      <c r="B65" s="503" t="e">
        <f>#REF!</f>
        <v>#REF!</v>
      </c>
      <c r="C65" s="503" t="e">
        <f t="shared" si="8"/>
        <v>#REF!</v>
      </c>
      <c r="D65" s="503" t="e">
        <f t="shared" si="8"/>
        <v>#REF!</v>
      </c>
      <c r="E65" s="503" t="e">
        <f t="shared" si="8"/>
        <v>#REF!</v>
      </c>
      <c r="F65" s="503" t="e">
        <f t="shared" si="8"/>
        <v>#REF!</v>
      </c>
      <c r="G65" s="503" t="e">
        <f t="shared" si="8"/>
        <v>#REF!</v>
      </c>
      <c r="H65" s="503" t="e">
        <f>SUM(C65:G65)</f>
        <v>#REF!</v>
      </c>
      <c r="I65" s="504" t="e">
        <f t="shared" ref="I65:I86" si="13">B65-H65</f>
        <v>#REF!</v>
      </c>
      <c r="J65" s="444"/>
      <c r="K65" s="444"/>
      <c r="L65" s="444"/>
      <c r="M65" s="444"/>
    </row>
    <row r="66" spans="1:13" s="398" customFormat="1" ht="14.7" customHeight="1">
      <c r="A66" s="505" t="s">
        <v>763</v>
      </c>
      <c r="B66" s="506" t="e">
        <f>#REF!</f>
        <v>#REF!</v>
      </c>
      <c r="C66" s="506" t="e">
        <f t="shared" ref="C66:H66" si="14">SUM(C67:C71)</f>
        <v>#REF!</v>
      </c>
      <c r="D66" s="506" t="e">
        <f t="shared" si="14"/>
        <v>#REF!</v>
      </c>
      <c r="E66" s="506" t="e">
        <f t="shared" si="14"/>
        <v>#REF!</v>
      </c>
      <c r="F66" s="506" t="e">
        <f t="shared" si="14"/>
        <v>#REF!</v>
      </c>
      <c r="G66" s="506" t="e">
        <f t="shared" si="14"/>
        <v>#REF!</v>
      </c>
      <c r="H66" s="506" t="e">
        <f t="shared" si="14"/>
        <v>#REF!</v>
      </c>
      <c r="I66" s="507" t="e">
        <f t="shared" si="13"/>
        <v>#REF!</v>
      </c>
      <c r="J66" s="444"/>
      <c r="K66" s="444"/>
      <c r="L66" s="444"/>
      <c r="M66" s="444"/>
    </row>
    <row r="67" spans="1:13" s="373" customFormat="1" ht="14.7" customHeight="1">
      <c r="A67" s="620" t="s">
        <v>160</v>
      </c>
      <c r="B67" s="506" t="e">
        <f>#REF!</f>
        <v>#REF!</v>
      </c>
      <c r="C67" s="506" t="e">
        <f>ROUNDDOWN($B67*C$2,0)+3</f>
        <v>#REF!</v>
      </c>
      <c r="D67" s="506" t="e">
        <f>ROUNDDOWN($B67*D$2,0)</f>
        <v>#REF!</v>
      </c>
      <c r="E67" s="506" t="e">
        <f t="shared" ref="C67:G80" si="15">ROUNDDOWN($B67*E$2,0)</f>
        <v>#REF!</v>
      </c>
      <c r="F67" s="506" t="e">
        <f>ROUNDDOWN($B67*F$2,0)</f>
        <v>#REF!</v>
      </c>
      <c r="G67" s="506" t="e">
        <f t="shared" si="15"/>
        <v>#REF!</v>
      </c>
      <c r="H67" s="506" t="e">
        <f t="shared" ref="H67:H86" si="16">SUM(C67:G67)</f>
        <v>#REF!</v>
      </c>
      <c r="I67" s="507" t="e">
        <f t="shared" si="13"/>
        <v>#REF!</v>
      </c>
      <c r="J67" s="444"/>
      <c r="K67" s="444"/>
      <c r="L67" s="444"/>
      <c r="M67" s="444"/>
    </row>
    <row r="68" spans="1:13" s="373" customFormat="1" ht="14.7" customHeight="1">
      <c r="A68" s="623" t="s">
        <v>766</v>
      </c>
      <c r="B68" s="506" t="e">
        <f>#REF!</f>
        <v>#REF!</v>
      </c>
      <c r="C68" s="506" t="e">
        <f t="shared" si="15"/>
        <v>#REF!</v>
      </c>
      <c r="D68" s="506" t="e">
        <f t="shared" si="15"/>
        <v>#REF!</v>
      </c>
      <c r="E68" s="506" t="e">
        <f t="shared" si="15"/>
        <v>#REF!</v>
      </c>
      <c r="F68" s="506" t="e">
        <f t="shared" si="15"/>
        <v>#REF!</v>
      </c>
      <c r="G68" s="506" t="e">
        <f t="shared" si="15"/>
        <v>#REF!</v>
      </c>
      <c r="H68" s="506" t="e">
        <f t="shared" si="16"/>
        <v>#REF!</v>
      </c>
      <c r="I68" s="507" t="e">
        <f t="shared" si="13"/>
        <v>#REF!</v>
      </c>
      <c r="J68" s="444"/>
      <c r="K68" s="444"/>
      <c r="L68" s="444"/>
      <c r="M68" s="444"/>
    </row>
    <row r="69" spans="1:13" s="373" customFormat="1" ht="14.7" customHeight="1">
      <c r="A69" s="620" t="s">
        <v>767</v>
      </c>
      <c r="B69" s="506" t="e">
        <f>#REF!</f>
        <v>#REF!</v>
      </c>
      <c r="C69" s="506" t="e">
        <f t="shared" si="15"/>
        <v>#REF!</v>
      </c>
      <c r="D69" s="506" t="e">
        <f>ROUNDDOWN($B69*D$2,0)</f>
        <v>#REF!</v>
      </c>
      <c r="E69" s="506" t="e">
        <f t="shared" si="15"/>
        <v>#REF!</v>
      </c>
      <c r="F69" s="506" t="e">
        <f>ROUNDDOWN($B69*F$2,0)</f>
        <v>#REF!</v>
      </c>
      <c r="G69" s="506" t="e">
        <f t="shared" si="15"/>
        <v>#REF!</v>
      </c>
      <c r="H69" s="506" t="e">
        <f t="shared" si="16"/>
        <v>#REF!</v>
      </c>
      <c r="I69" s="507" t="e">
        <f t="shared" si="13"/>
        <v>#REF!</v>
      </c>
      <c r="J69" s="444"/>
      <c r="K69" s="444"/>
      <c r="L69" s="444"/>
      <c r="M69" s="444"/>
    </row>
    <row r="70" spans="1:13" s="373" customFormat="1" ht="14.7" customHeight="1">
      <c r="A70" s="620" t="s">
        <v>769</v>
      </c>
      <c r="B70" s="506" t="e">
        <f>#REF!</f>
        <v>#REF!</v>
      </c>
      <c r="C70" s="506" t="e">
        <f t="shared" si="15"/>
        <v>#REF!</v>
      </c>
      <c r="D70" s="506" t="e">
        <f t="shared" si="15"/>
        <v>#REF!</v>
      </c>
      <c r="E70" s="506" t="e">
        <f t="shared" si="15"/>
        <v>#REF!</v>
      </c>
      <c r="F70" s="506" t="e">
        <f t="shared" si="15"/>
        <v>#REF!</v>
      </c>
      <c r="G70" s="506" t="e">
        <f t="shared" si="15"/>
        <v>#REF!</v>
      </c>
      <c r="H70" s="506" t="e">
        <f t="shared" si="16"/>
        <v>#REF!</v>
      </c>
      <c r="I70" s="507" t="e">
        <f t="shared" si="13"/>
        <v>#REF!</v>
      </c>
      <c r="J70" s="444"/>
      <c r="K70" s="444"/>
      <c r="L70" s="444"/>
      <c r="M70" s="444"/>
    </row>
    <row r="71" spans="1:13" s="373" customFormat="1" ht="14.7" customHeight="1">
      <c r="A71" s="620" t="s">
        <v>710</v>
      </c>
      <c r="B71" s="506" t="e">
        <f>#REF!</f>
        <v>#REF!</v>
      </c>
      <c r="C71" s="506" t="e">
        <f t="shared" si="15"/>
        <v>#REF!</v>
      </c>
      <c r="D71" s="506" t="e">
        <f t="shared" si="15"/>
        <v>#REF!</v>
      </c>
      <c r="E71" s="506" t="e">
        <f t="shared" si="15"/>
        <v>#REF!</v>
      </c>
      <c r="F71" s="506" t="e">
        <f t="shared" si="15"/>
        <v>#REF!</v>
      </c>
      <c r="G71" s="506" t="e">
        <f t="shared" si="15"/>
        <v>#REF!</v>
      </c>
      <c r="H71" s="506" t="e">
        <f t="shared" si="16"/>
        <v>#REF!</v>
      </c>
      <c r="I71" s="507" t="e">
        <f t="shared" si="13"/>
        <v>#REF!</v>
      </c>
      <c r="J71" s="444"/>
      <c r="K71" s="444"/>
      <c r="L71" s="444"/>
      <c r="M71" s="444"/>
    </row>
    <row r="72" spans="1:13" s="373" customFormat="1" ht="14.7" customHeight="1">
      <c r="A72" s="505" t="s">
        <v>772</v>
      </c>
      <c r="B72" s="506" t="e">
        <f>#REF!</f>
        <v>#REF!</v>
      </c>
      <c r="C72" s="506" t="e">
        <f>SUM(C73:C80)</f>
        <v>#REF!</v>
      </c>
      <c r="D72" s="506" t="e">
        <f>SUM(D73:D80)</f>
        <v>#REF!</v>
      </c>
      <c r="E72" s="506" t="e">
        <f>SUM(E73:E80)</f>
        <v>#REF!</v>
      </c>
      <c r="F72" s="506" t="e">
        <f>SUM(F73:F80)</f>
        <v>#REF!</v>
      </c>
      <c r="G72" s="506" t="e">
        <f>SUM(G73:G80)</f>
        <v>#REF!</v>
      </c>
      <c r="H72" s="506" t="e">
        <f t="shared" si="16"/>
        <v>#REF!</v>
      </c>
      <c r="I72" s="507" t="e">
        <f t="shared" si="13"/>
        <v>#REF!</v>
      </c>
      <c r="J72" s="444"/>
      <c r="K72" s="444"/>
      <c r="L72" s="444"/>
      <c r="M72" s="444"/>
    </row>
    <row r="73" spans="1:13" s="373" customFormat="1" ht="14.7" customHeight="1">
      <c r="A73" s="623" t="s">
        <v>773</v>
      </c>
      <c r="B73" s="506" t="e">
        <f>#REF!</f>
        <v>#REF!</v>
      </c>
      <c r="C73" s="506" t="e">
        <f t="shared" si="15"/>
        <v>#REF!</v>
      </c>
      <c r="D73" s="506" t="e">
        <f>ROUNDDOWN($B73*D$2,0)</f>
        <v>#REF!</v>
      </c>
      <c r="E73" s="506" t="e">
        <f t="shared" si="15"/>
        <v>#REF!</v>
      </c>
      <c r="F73" s="506" t="e">
        <f>ROUNDDOWN($B73*F$2,0)</f>
        <v>#REF!</v>
      </c>
      <c r="G73" s="506" t="e">
        <f t="shared" si="15"/>
        <v>#REF!</v>
      </c>
      <c r="H73" s="506" t="e">
        <f t="shared" si="16"/>
        <v>#REF!</v>
      </c>
      <c r="I73" s="507" t="e">
        <f t="shared" si="13"/>
        <v>#REF!</v>
      </c>
      <c r="J73" s="444"/>
      <c r="K73" s="444"/>
      <c r="L73" s="444"/>
      <c r="M73" s="444"/>
    </row>
    <row r="74" spans="1:13" s="373" customFormat="1" ht="14.7" customHeight="1">
      <c r="A74" s="623" t="s">
        <v>775</v>
      </c>
      <c r="B74" s="506" t="e">
        <f>#REF!</f>
        <v>#REF!</v>
      </c>
      <c r="C74" s="506" t="e">
        <f t="shared" si="15"/>
        <v>#REF!</v>
      </c>
      <c r="D74" s="506" t="e">
        <f t="shared" si="15"/>
        <v>#REF!</v>
      </c>
      <c r="E74" s="506" t="e">
        <f t="shared" si="15"/>
        <v>#REF!</v>
      </c>
      <c r="F74" s="506" t="e">
        <f t="shared" si="15"/>
        <v>#REF!</v>
      </c>
      <c r="G74" s="506" t="e">
        <f t="shared" si="15"/>
        <v>#REF!</v>
      </c>
      <c r="H74" s="506" t="e">
        <f t="shared" si="16"/>
        <v>#REF!</v>
      </c>
      <c r="I74" s="507" t="e">
        <f t="shared" si="13"/>
        <v>#REF!</v>
      </c>
      <c r="J74" s="444"/>
      <c r="K74" s="444"/>
      <c r="L74" s="444"/>
      <c r="M74" s="444"/>
    </row>
    <row r="75" spans="1:13" s="373" customFormat="1" ht="14.7" customHeight="1">
      <c r="A75" s="623" t="s">
        <v>777</v>
      </c>
      <c r="B75" s="506" t="e">
        <f>#REF!</f>
        <v>#REF!</v>
      </c>
      <c r="C75" s="506" t="e">
        <f t="shared" si="15"/>
        <v>#REF!</v>
      </c>
      <c r="D75" s="506" t="e">
        <f t="shared" si="15"/>
        <v>#REF!</v>
      </c>
      <c r="E75" s="506" t="e">
        <f t="shared" si="15"/>
        <v>#REF!</v>
      </c>
      <c r="F75" s="506" t="e">
        <f t="shared" si="15"/>
        <v>#REF!</v>
      </c>
      <c r="G75" s="506" t="e">
        <f t="shared" si="15"/>
        <v>#REF!</v>
      </c>
      <c r="H75" s="506" t="e">
        <f t="shared" si="16"/>
        <v>#REF!</v>
      </c>
      <c r="I75" s="507" t="e">
        <f t="shared" si="13"/>
        <v>#REF!</v>
      </c>
      <c r="J75" s="444"/>
      <c r="K75" s="444"/>
      <c r="L75" s="444"/>
      <c r="M75" s="444"/>
    </row>
    <row r="76" spans="1:13" s="373" customFormat="1" ht="14.7" customHeight="1">
      <c r="A76" s="623" t="s">
        <v>779</v>
      </c>
      <c r="B76" s="506" t="e">
        <f>#REF!</f>
        <v>#REF!</v>
      </c>
      <c r="C76" s="506" t="e">
        <f t="shared" si="15"/>
        <v>#REF!</v>
      </c>
      <c r="D76" s="506" t="e">
        <f t="shared" si="15"/>
        <v>#REF!</v>
      </c>
      <c r="E76" s="506" t="e">
        <f t="shared" si="15"/>
        <v>#REF!</v>
      </c>
      <c r="F76" s="506" t="e">
        <f t="shared" si="15"/>
        <v>#REF!</v>
      </c>
      <c r="G76" s="506" t="e">
        <f t="shared" si="15"/>
        <v>#REF!</v>
      </c>
      <c r="H76" s="506" t="e">
        <f t="shared" si="16"/>
        <v>#REF!</v>
      </c>
      <c r="I76" s="507" t="e">
        <f t="shared" si="13"/>
        <v>#REF!</v>
      </c>
      <c r="J76" s="444"/>
      <c r="K76" s="444"/>
      <c r="L76" s="444"/>
      <c r="M76" s="444"/>
    </row>
    <row r="77" spans="1:13" s="373" customFormat="1" ht="14.7" customHeight="1">
      <c r="A77" s="623" t="s">
        <v>781</v>
      </c>
      <c r="B77" s="506" t="e">
        <f>#REF!</f>
        <v>#REF!</v>
      </c>
      <c r="C77" s="506" t="e">
        <f t="shared" si="15"/>
        <v>#REF!</v>
      </c>
      <c r="D77" s="506" t="e">
        <f t="shared" si="15"/>
        <v>#REF!</v>
      </c>
      <c r="E77" s="506" t="e">
        <f t="shared" si="15"/>
        <v>#REF!</v>
      </c>
      <c r="F77" s="506" t="e">
        <f t="shared" si="15"/>
        <v>#REF!</v>
      </c>
      <c r="G77" s="506" t="e">
        <f t="shared" si="15"/>
        <v>#REF!</v>
      </c>
      <c r="H77" s="506" t="e">
        <f t="shared" si="16"/>
        <v>#REF!</v>
      </c>
      <c r="I77" s="507" t="e">
        <f t="shared" si="13"/>
        <v>#REF!</v>
      </c>
      <c r="J77" s="444"/>
      <c r="K77" s="444"/>
      <c r="L77" s="444"/>
      <c r="M77" s="444"/>
    </row>
    <row r="78" spans="1:13" s="373" customFormat="1" ht="14.7" customHeight="1">
      <c r="A78" s="620" t="s">
        <v>783</v>
      </c>
      <c r="B78" s="506" t="e">
        <f>#REF!</f>
        <v>#REF!</v>
      </c>
      <c r="C78" s="506" t="e">
        <f>ROUNDDOWN($B78*C$2,0)+2</f>
        <v>#REF!</v>
      </c>
      <c r="D78" s="506" t="e">
        <f t="shared" si="15"/>
        <v>#REF!</v>
      </c>
      <c r="E78" s="506" t="e">
        <f t="shared" si="15"/>
        <v>#REF!</v>
      </c>
      <c r="F78" s="506" t="e">
        <f t="shared" si="15"/>
        <v>#REF!</v>
      </c>
      <c r="G78" s="506" t="e">
        <f t="shared" si="15"/>
        <v>#REF!</v>
      </c>
      <c r="H78" s="506" t="e">
        <f t="shared" si="16"/>
        <v>#REF!</v>
      </c>
      <c r="I78" s="507" t="e">
        <f t="shared" si="13"/>
        <v>#REF!</v>
      </c>
      <c r="J78" s="444"/>
      <c r="K78" s="444"/>
      <c r="L78" s="444"/>
      <c r="M78" s="444"/>
    </row>
    <row r="79" spans="1:13" s="373" customFormat="1" ht="14.7" customHeight="1">
      <c r="A79" s="623" t="s">
        <v>784</v>
      </c>
      <c r="B79" s="506" t="e">
        <f>#REF!</f>
        <v>#REF!</v>
      </c>
      <c r="C79" s="506" t="e">
        <f>ROUNDDOWN($B79*C$2,0)</f>
        <v>#REF!</v>
      </c>
      <c r="D79" s="506" t="e">
        <f t="shared" si="15"/>
        <v>#REF!</v>
      </c>
      <c r="E79" s="506" t="e">
        <f t="shared" si="15"/>
        <v>#REF!</v>
      </c>
      <c r="F79" s="506" t="e">
        <f t="shared" si="15"/>
        <v>#REF!</v>
      </c>
      <c r="G79" s="506" t="e">
        <f t="shared" si="15"/>
        <v>#REF!</v>
      </c>
      <c r="H79" s="506" t="e">
        <f t="shared" si="16"/>
        <v>#REF!</v>
      </c>
      <c r="I79" s="507" t="e">
        <f t="shared" si="13"/>
        <v>#REF!</v>
      </c>
      <c r="J79" s="444"/>
      <c r="K79" s="444"/>
      <c r="L79" s="444"/>
      <c r="M79" s="444"/>
    </row>
    <row r="80" spans="1:13" s="373" customFormat="1" ht="14.7" customHeight="1">
      <c r="A80" s="627" t="s">
        <v>710</v>
      </c>
      <c r="B80" s="506" t="e">
        <f>#REF!</f>
        <v>#REF!</v>
      </c>
      <c r="C80" s="506" t="e">
        <f t="shared" si="15"/>
        <v>#REF!</v>
      </c>
      <c r="D80" s="506" t="e">
        <f t="shared" si="15"/>
        <v>#REF!</v>
      </c>
      <c r="E80" s="506" t="e">
        <f t="shared" si="15"/>
        <v>#REF!</v>
      </c>
      <c r="F80" s="506" t="e">
        <f t="shared" si="15"/>
        <v>#REF!</v>
      </c>
      <c r="G80" s="506" t="e">
        <f t="shared" si="15"/>
        <v>#REF!</v>
      </c>
      <c r="H80" s="506" t="e">
        <f t="shared" si="16"/>
        <v>#REF!</v>
      </c>
      <c r="I80" s="507" t="e">
        <f t="shared" si="13"/>
        <v>#REF!</v>
      </c>
      <c r="J80" s="444"/>
      <c r="K80" s="444"/>
      <c r="L80" s="444"/>
      <c r="M80" s="444"/>
    </row>
    <row r="81" spans="1:13" s="373" customFormat="1" ht="14.7" customHeight="1">
      <c r="A81" s="515" t="s">
        <v>297</v>
      </c>
      <c r="B81" s="506" t="e">
        <f>IF(#REF!="","",#REF!)</f>
        <v>#REF!</v>
      </c>
      <c r="C81" s="506" t="e">
        <f>C66+C72</f>
        <v>#REF!</v>
      </c>
      <c r="D81" s="506" t="e">
        <f>D66+D72</f>
        <v>#REF!</v>
      </c>
      <c r="E81" s="506" t="e">
        <f>E66+E72</f>
        <v>#REF!</v>
      </c>
      <c r="F81" s="506" t="e">
        <f>F66+F72</f>
        <v>#REF!</v>
      </c>
      <c r="G81" s="506" t="e">
        <f>G66+G72</f>
        <v>#REF!</v>
      </c>
      <c r="H81" s="506" t="e">
        <f t="shared" si="16"/>
        <v>#REF!</v>
      </c>
      <c r="I81" s="507" t="e">
        <f t="shared" si="13"/>
        <v>#REF!</v>
      </c>
      <c r="J81" s="444"/>
      <c r="K81" s="444"/>
      <c r="L81" s="444"/>
      <c r="M81" s="444"/>
    </row>
    <row r="82" spans="1:13" s="373" customFormat="1" ht="14.7" customHeight="1">
      <c r="A82" s="515" t="s">
        <v>788</v>
      </c>
      <c r="B82" s="506"/>
      <c r="C82" s="506"/>
      <c r="D82" s="506"/>
      <c r="E82" s="506"/>
      <c r="F82" s="506"/>
      <c r="G82" s="506"/>
      <c r="H82" s="506">
        <f t="shared" si="16"/>
        <v>0</v>
      </c>
      <c r="I82" s="507">
        <f t="shared" si="13"/>
        <v>0</v>
      </c>
      <c r="J82" s="444"/>
      <c r="K82" s="444"/>
      <c r="L82" s="444"/>
      <c r="M82" s="444"/>
    </row>
    <row r="83" spans="1:13" s="373" customFormat="1" ht="14.7" customHeight="1">
      <c r="A83" s="623" t="s">
        <v>790</v>
      </c>
      <c r="B83" s="506" t="e">
        <f>#REF!</f>
        <v>#REF!</v>
      </c>
      <c r="C83" s="506" t="e">
        <f>F164</f>
        <v>#REF!</v>
      </c>
      <c r="D83" s="506" t="e">
        <f>I164</f>
        <v>#REF!</v>
      </c>
      <c r="E83" s="506" t="e">
        <f>L164</f>
        <v>#REF!</v>
      </c>
      <c r="F83" s="506" t="e">
        <f>O164</f>
        <v>#REF!</v>
      </c>
      <c r="G83" s="506" t="e">
        <f>R164</f>
        <v>#REF!</v>
      </c>
      <c r="H83" s="506" t="e">
        <f t="shared" si="16"/>
        <v>#REF!</v>
      </c>
      <c r="I83" s="507" t="e">
        <f t="shared" si="13"/>
        <v>#REF!</v>
      </c>
      <c r="J83" s="444"/>
      <c r="K83" s="444"/>
      <c r="L83" s="444"/>
      <c r="M83" s="444"/>
    </row>
    <row r="84" spans="1:13" s="373" customFormat="1" ht="14.7" customHeight="1" thickBot="1">
      <c r="A84" s="628" t="s">
        <v>792</v>
      </c>
      <c r="B84" s="509" t="e">
        <f>#REF!</f>
        <v>#REF!</v>
      </c>
      <c r="C84" s="509" t="e">
        <f>G164</f>
        <v>#REF!</v>
      </c>
      <c r="D84" s="509" t="e">
        <f>J164</f>
        <v>#REF!</v>
      </c>
      <c r="E84" s="509" t="e">
        <f>M164</f>
        <v>#REF!</v>
      </c>
      <c r="F84" s="509" t="e">
        <f>P164</f>
        <v>#REF!</v>
      </c>
      <c r="G84" s="509" t="e">
        <f>S164</f>
        <v>#REF!</v>
      </c>
      <c r="H84" s="509" t="e">
        <f t="shared" si="16"/>
        <v>#REF!</v>
      </c>
      <c r="I84" s="510" t="e">
        <f t="shared" si="13"/>
        <v>#REF!</v>
      </c>
      <c r="J84" s="444"/>
      <c r="K84" s="444"/>
      <c r="L84" s="444"/>
      <c r="M84" s="444"/>
    </row>
    <row r="85" spans="1:13" s="373" customFormat="1" ht="14.7" customHeight="1" thickBot="1">
      <c r="A85" s="516" t="s">
        <v>811</v>
      </c>
      <c r="B85" s="512" t="e">
        <f>#REF!</f>
        <v>#REF!</v>
      </c>
      <c r="C85" s="512" t="e">
        <f>SUM(C83:C84)</f>
        <v>#REF!</v>
      </c>
      <c r="D85" s="512" t="e">
        <f>SUM(D83:D84)</f>
        <v>#REF!</v>
      </c>
      <c r="E85" s="512" t="e">
        <f>SUM(E83:E84)</f>
        <v>#REF!</v>
      </c>
      <c r="F85" s="512" t="e">
        <f>SUM(F83:F84)</f>
        <v>#REF!</v>
      </c>
      <c r="G85" s="512" t="e">
        <f>SUM(G83:G84)</f>
        <v>#REF!</v>
      </c>
      <c r="H85" s="512" t="e">
        <f t="shared" si="16"/>
        <v>#REF!</v>
      </c>
      <c r="I85" s="513" t="e">
        <f t="shared" si="13"/>
        <v>#REF!</v>
      </c>
      <c r="J85" s="444"/>
      <c r="K85" s="444"/>
      <c r="L85" s="444"/>
      <c r="M85" s="444"/>
    </row>
    <row r="86" spans="1:13" s="373" customFormat="1" ht="14.7" customHeight="1" thickBot="1">
      <c r="A86" s="517" t="s">
        <v>813</v>
      </c>
      <c r="B86" s="518" t="e">
        <f>#REF!</f>
        <v>#REF!</v>
      </c>
      <c r="C86" s="518" t="e">
        <f>C81+C85</f>
        <v>#REF!</v>
      </c>
      <c r="D86" s="518" t="e">
        <f>D81+D85</f>
        <v>#REF!</v>
      </c>
      <c r="E86" s="518" t="e">
        <f>E81+E85</f>
        <v>#REF!</v>
      </c>
      <c r="F86" s="518" t="e">
        <f>F81+F85</f>
        <v>#REF!</v>
      </c>
      <c r="G86" s="518" t="e">
        <f>G81+G85</f>
        <v>#REF!</v>
      </c>
      <c r="H86" s="518" t="e">
        <f t="shared" si="16"/>
        <v>#REF!</v>
      </c>
      <c r="I86" s="519" t="e">
        <f t="shared" si="13"/>
        <v>#REF!</v>
      </c>
      <c r="J86" s="444"/>
      <c r="K86" s="444"/>
      <c r="L86" s="444"/>
      <c r="M86" s="444"/>
    </row>
    <row r="87" spans="1:13" s="373" customFormat="1" ht="14.7" customHeight="1">
      <c r="A87" s="473"/>
    </row>
    <row r="88" spans="1:13" s="373" customFormat="1" ht="14.7" customHeight="1">
      <c r="A88" s="473" t="s">
        <v>951</v>
      </c>
    </row>
    <row r="89" spans="1:13" s="373" customFormat="1" ht="18" customHeight="1">
      <c r="A89" s="373" t="s">
        <v>948</v>
      </c>
      <c r="C89" s="373" t="e">
        <f t="shared" ref="C89:H89" si="17">C81+C85-C86</f>
        <v>#REF!</v>
      </c>
      <c r="D89" s="373" t="e">
        <f t="shared" si="17"/>
        <v>#REF!</v>
      </c>
      <c r="E89" s="373" t="e">
        <f t="shared" si="17"/>
        <v>#REF!</v>
      </c>
      <c r="F89" s="373" t="e">
        <f>F81+F85-F86</f>
        <v>#REF!</v>
      </c>
      <c r="G89" s="373" t="e">
        <f>G81+G85-G86</f>
        <v>#REF!</v>
      </c>
      <c r="H89" s="373" t="e">
        <f t="shared" si="17"/>
        <v>#REF!</v>
      </c>
    </row>
    <row r="90" spans="1:13" s="373" customFormat="1" ht="14.7" customHeight="1">
      <c r="A90" s="473" t="s">
        <v>949</v>
      </c>
      <c r="C90" s="373" t="e">
        <f t="shared" ref="C90:H90" si="18">C64-C86</f>
        <v>#REF!</v>
      </c>
      <c r="D90" s="373" t="e">
        <f t="shared" si="18"/>
        <v>#REF!</v>
      </c>
      <c r="E90" s="373" t="e">
        <f t="shared" si="18"/>
        <v>#REF!</v>
      </c>
      <c r="F90" s="373" t="e">
        <f>F64-F86</f>
        <v>#REF!</v>
      </c>
      <c r="G90" s="373" t="e">
        <f>G64-G86</f>
        <v>#REF!</v>
      </c>
      <c r="H90" s="373" t="e">
        <f t="shared" si="18"/>
        <v>#REF!</v>
      </c>
    </row>
    <row r="91" spans="1:13" s="373" customFormat="1" ht="14.7" customHeight="1">
      <c r="A91" s="473" t="s">
        <v>953</v>
      </c>
      <c r="C91" s="373" t="e">
        <f>C83-F164</f>
        <v>#REF!</v>
      </c>
      <c r="D91" s="373" t="e">
        <f>D83-I164</f>
        <v>#REF!</v>
      </c>
      <c r="E91" s="373" t="e">
        <f>E83-L164</f>
        <v>#REF!</v>
      </c>
      <c r="F91" s="373" t="e">
        <f>F83-O164</f>
        <v>#REF!</v>
      </c>
      <c r="G91" s="373" t="e">
        <f>G83-R164</f>
        <v>#REF!</v>
      </c>
      <c r="H91" s="373" t="e">
        <f>H83-U164</f>
        <v>#REF!</v>
      </c>
    </row>
    <row r="92" spans="1:13" s="373" customFormat="1" ht="14.7" customHeight="1">
      <c r="A92" s="473" t="s">
        <v>954</v>
      </c>
      <c r="C92" s="373" t="e">
        <f>C85-E164</f>
        <v>#REF!</v>
      </c>
      <c r="D92" s="373" t="e">
        <f>D85-H164</f>
        <v>#REF!</v>
      </c>
      <c r="E92" s="373" t="e">
        <f>E85-K164</f>
        <v>#REF!</v>
      </c>
      <c r="F92" s="373" t="e">
        <f>F85-N164</f>
        <v>#REF!</v>
      </c>
      <c r="G92" s="373" t="e">
        <f>G85-Q164</f>
        <v>#REF!</v>
      </c>
      <c r="H92" s="373" t="e">
        <f>H84-V164</f>
        <v>#REF!</v>
      </c>
    </row>
    <row r="93" spans="1:13" s="373" customFormat="1" ht="14.7" customHeight="1">
      <c r="A93" s="473" t="s">
        <v>955</v>
      </c>
      <c r="C93" s="373" t="e">
        <f t="shared" ref="C93:H93" si="19">C55-C231</f>
        <v>#REF!</v>
      </c>
      <c r="D93" s="373" t="e">
        <f t="shared" si="19"/>
        <v>#REF!</v>
      </c>
      <c r="E93" s="373" t="e">
        <f t="shared" si="19"/>
        <v>#REF!</v>
      </c>
      <c r="F93" s="373" t="e">
        <f t="shared" si="19"/>
        <v>#REF!</v>
      </c>
      <c r="G93" s="373" t="e">
        <f t="shared" si="19"/>
        <v>#REF!</v>
      </c>
      <c r="H93" s="373" t="e">
        <f t="shared" si="19"/>
        <v>#REF!</v>
      </c>
    </row>
    <row r="94" spans="1:13" s="373" customFormat="1" ht="14.7" customHeight="1">
      <c r="A94" s="473"/>
    </row>
    <row r="95" spans="1:13" s="373" customFormat="1" ht="14.7" customHeight="1"/>
    <row r="96" spans="1:13" s="373" customFormat="1" ht="14.7" customHeight="1">
      <c r="A96" s="373" t="s">
        <v>814</v>
      </c>
    </row>
    <row r="97" spans="1:10" s="497" customFormat="1" ht="21">
      <c r="A97" s="497" t="s">
        <v>815</v>
      </c>
    </row>
    <row r="98" spans="1:10" s="373" customFormat="1" ht="14.7" customHeight="1">
      <c r="A98" s="373" t="s">
        <v>816</v>
      </c>
    </row>
    <row r="99" spans="1:10" s="373" customFormat="1" ht="14.7" customHeight="1">
      <c r="A99" s="373" t="s">
        <v>944</v>
      </c>
    </row>
    <row r="100" spans="1:10" s="373" customFormat="1" ht="14.7" customHeight="1" thickBot="1"/>
    <row r="101" spans="1:10" s="373" customFormat="1" ht="14.7" customHeight="1" thickBot="1">
      <c r="A101" s="499" t="s">
        <v>653</v>
      </c>
      <c r="B101" s="500" t="s">
        <v>943</v>
      </c>
      <c r="C101" s="500" t="str">
        <f>C$1</f>
        <v>長万部町</v>
      </c>
      <c r="D101" s="500" t="str">
        <f>D$1</f>
        <v>八雲町</v>
      </c>
      <c r="E101" s="500">
        <f>E$1</f>
        <v>0</v>
      </c>
      <c r="F101" s="500">
        <f>F$1</f>
        <v>0</v>
      </c>
      <c r="G101" s="500">
        <f>G$1</f>
        <v>0</v>
      </c>
      <c r="H101" s="500" t="s">
        <v>378</v>
      </c>
      <c r="I101" s="501" t="s">
        <v>950</v>
      </c>
    </row>
    <row r="102" spans="1:10" s="373" customFormat="1" ht="14.7" customHeight="1">
      <c r="A102" s="520" t="s">
        <v>405</v>
      </c>
      <c r="B102" s="521" t="e">
        <f>#REF!</f>
        <v>#REF!</v>
      </c>
      <c r="C102" s="503" t="e">
        <f>C103+C118</f>
        <v>#REF!</v>
      </c>
      <c r="D102" s="503" t="e">
        <f>D103+D118</f>
        <v>#REF!</v>
      </c>
      <c r="E102" s="503" t="e">
        <f>E103+E118</f>
        <v>#REF!</v>
      </c>
      <c r="F102" s="503" t="e">
        <f>F103+F118</f>
        <v>#REF!</v>
      </c>
      <c r="G102" s="503" t="e">
        <f>G103+G118</f>
        <v>#REF!</v>
      </c>
      <c r="H102" s="503" t="e">
        <f t="shared" ref="H102:H136" si="20">SUM(C102:G102)</f>
        <v>#REF!</v>
      </c>
      <c r="I102" s="504" t="e">
        <f t="shared" ref="I102:I136" si="21">B102-H102</f>
        <v>#REF!</v>
      </c>
      <c r="J102" s="444"/>
    </row>
    <row r="103" spans="1:10" s="373" customFormat="1" ht="14.7" customHeight="1">
      <c r="A103" s="629" t="s">
        <v>945</v>
      </c>
      <c r="B103" s="523" t="e">
        <f>#REF!</f>
        <v>#REF!</v>
      </c>
      <c r="C103" s="506" t="e">
        <f>SUM(C104+C109+C114)</f>
        <v>#REF!</v>
      </c>
      <c r="D103" s="506" t="e">
        <f>SUM(D104+D109+D114)</f>
        <v>#REF!</v>
      </c>
      <c r="E103" s="506" t="e">
        <f>SUM(E104+E109+E114)</f>
        <v>#REF!</v>
      </c>
      <c r="F103" s="506" t="e">
        <f>SUM(F104+F109+F114)</f>
        <v>#REF!</v>
      </c>
      <c r="G103" s="506" t="e">
        <f>SUM(G104+G109+G114)</f>
        <v>#REF!</v>
      </c>
      <c r="H103" s="506" t="e">
        <f t="shared" si="20"/>
        <v>#REF!</v>
      </c>
      <c r="I103" s="507" t="e">
        <f t="shared" si="21"/>
        <v>#REF!</v>
      </c>
      <c r="J103" s="444"/>
    </row>
    <row r="104" spans="1:10" s="373" customFormat="1" ht="14.7" customHeight="1">
      <c r="A104" s="631" t="s">
        <v>699</v>
      </c>
      <c r="B104" s="523" t="e">
        <f>#REF!</f>
        <v>#REF!</v>
      </c>
      <c r="C104" s="506" t="e">
        <f>SUM(C105:C108)</f>
        <v>#REF!</v>
      </c>
      <c r="D104" s="506" t="e">
        <f>SUM(D105:D108)</f>
        <v>#REF!</v>
      </c>
      <c r="E104" s="506" t="e">
        <f>SUM(E105:E108)</f>
        <v>#REF!</v>
      </c>
      <c r="F104" s="506" t="e">
        <f>SUM(F105:F108)</f>
        <v>#REF!</v>
      </c>
      <c r="G104" s="506" t="e">
        <f>SUM(G105:G108)</f>
        <v>#REF!</v>
      </c>
      <c r="H104" s="506" t="e">
        <f t="shared" si="20"/>
        <v>#REF!</v>
      </c>
      <c r="I104" s="507" t="e">
        <f t="shared" si="21"/>
        <v>#REF!</v>
      </c>
      <c r="J104" s="444"/>
    </row>
    <row r="105" spans="1:10" s="373" customFormat="1" ht="14.7" customHeight="1">
      <c r="A105" s="633" t="s">
        <v>820</v>
      </c>
      <c r="B105" s="523" t="e">
        <f>#REF!</f>
        <v>#REF!</v>
      </c>
      <c r="C105" s="506" t="e">
        <f>ROUNDDOWN($B105*C$2,0)+2</f>
        <v>#REF!</v>
      </c>
      <c r="D105" s="506" t="e">
        <f t="shared" ref="C105:G108" si="22">ROUNDDOWN($B105*D$2,0)</f>
        <v>#REF!</v>
      </c>
      <c r="E105" s="506" t="e">
        <f t="shared" si="22"/>
        <v>#REF!</v>
      </c>
      <c r="F105" s="506" t="e">
        <f t="shared" si="22"/>
        <v>#REF!</v>
      </c>
      <c r="G105" s="506" t="e">
        <f t="shared" si="22"/>
        <v>#REF!</v>
      </c>
      <c r="H105" s="506" t="e">
        <f t="shared" si="20"/>
        <v>#REF!</v>
      </c>
      <c r="I105" s="507" t="e">
        <f t="shared" si="21"/>
        <v>#REF!</v>
      </c>
      <c r="J105" s="444"/>
    </row>
    <row r="106" spans="1:10" s="373" customFormat="1" ht="14.7" customHeight="1">
      <c r="A106" s="633" t="s">
        <v>702</v>
      </c>
      <c r="B106" s="523" t="e">
        <f>#REF!</f>
        <v>#REF!</v>
      </c>
      <c r="C106" s="506" t="e">
        <f>ROUNDDOWN($B106*C$2,0)+2</f>
        <v>#REF!</v>
      </c>
      <c r="D106" s="506" t="e">
        <f t="shared" si="22"/>
        <v>#REF!</v>
      </c>
      <c r="E106" s="506" t="e">
        <f t="shared" si="22"/>
        <v>#REF!</v>
      </c>
      <c r="F106" s="506" t="e">
        <f t="shared" si="22"/>
        <v>#REF!</v>
      </c>
      <c r="G106" s="506" t="e">
        <f t="shared" si="22"/>
        <v>#REF!</v>
      </c>
      <c r="H106" s="506" t="e">
        <f t="shared" si="20"/>
        <v>#REF!</v>
      </c>
      <c r="I106" s="507" t="e">
        <f t="shared" si="21"/>
        <v>#REF!</v>
      </c>
      <c r="J106" s="444"/>
    </row>
    <row r="107" spans="1:10" s="373" customFormat="1" ht="14.7" customHeight="1">
      <c r="A107" s="633" t="s">
        <v>703</v>
      </c>
      <c r="B107" s="523" t="e">
        <f>#REF!</f>
        <v>#REF!</v>
      </c>
      <c r="C107" s="506" t="e">
        <f t="shared" si="22"/>
        <v>#REF!</v>
      </c>
      <c r="D107" s="506" t="e">
        <f t="shared" si="22"/>
        <v>#REF!</v>
      </c>
      <c r="E107" s="506" t="e">
        <f t="shared" si="22"/>
        <v>#REF!</v>
      </c>
      <c r="F107" s="506" t="e">
        <f t="shared" si="22"/>
        <v>#REF!</v>
      </c>
      <c r="G107" s="506" t="e">
        <f t="shared" si="22"/>
        <v>#REF!</v>
      </c>
      <c r="H107" s="506" t="e">
        <f t="shared" si="20"/>
        <v>#REF!</v>
      </c>
      <c r="I107" s="507" t="e">
        <f t="shared" si="21"/>
        <v>#REF!</v>
      </c>
      <c r="J107" s="444"/>
    </row>
    <row r="108" spans="1:10" s="373" customFormat="1" ht="14.7" customHeight="1">
      <c r="A108" s="633" t="s">
        <v>704</v>
      </c>
      <c r="B108" s="523" t="e">
        <f>#REF!</f>
        <v>#REF!</v>
      </c>
      <c r="C108" s="506" t="e">
        <f>ROUNDDOWN($B108*C$2,0)+1</f>
        <v>#REF!</v>
      </c>
      <c r="D108" s="506" t="e">
        <f t="shared" si="22"/>
        <v>#REF!</v>
      </c>
      <c r="E108" s="506" t="e">
        <f t="shared" si="22"/>
        <v>#REF!</v>
      </c>
      <c r="F108" s="506" t="e">
        <f t="shared" si="22"/>
        <v>#REF!</v>
      </c>
      <c r="G108" s="506" t="e">
        <f t="shared" si="22"/>
        <v>#REF!</v>
      </c>
      <c r="H108" s="506" t="e">
        <f t="shared" si="20"/>
        <v>#REF!</v>
      </c>
      <c r="I108" s="507" t="e">
        <f t="shared" si="21"/>
        <v>#REF!</v>
      </c>
      <c r="J108" s="444"/>
    </row>
    <row r="109" spans="1:10" s="373" customFormat="1" ht="14.7" customHeight="1">
      <c r="A109" s="631" t="s">
        <v>705</v>
      </c>
      <c r="B109" s="523" t="e">
        <f>#REF!</f>
        <v>#REF!</v>
      </c>
      <c r="C109" s="506" t="e">
        <f>SUM(C110:C113)</f>
        <v>#REF!</v>
      </c>
      <c r="D109" s="506" t="e">
        <f>SUM(D110:D113)</f>
        <v>#REF!</v>
      </c>
      <c r="E109" s="506" t="e">
        <f>SUM(E110:E113)</f>
        <v>#REF!</v>
      </c>
      <c r="F109" s="506" t="e">
        <f>SUM(F110:F113)</f>
        <v>#REF!</v>
      </c>
      <c r="G109" s="506" t="e">
        <f>SUM(G110:G113)</f>
        <v>#REF!</v>
      </c>
      <c r="H109" s="506" t="e">
        <f t="shared" si="20"/>
        <v>#REF!</v>
      </c>
      <c r="I109" s="507" t="e">
        <f t="shared" si="21"/>
        <v>#REF!</v>
      </c>
      <c r="J109" s="444"/>
    </row>
    <row r="110" spans="1:10" s="373" customFormat="1" ht="14.7" customHeight="1">
      <c r="A110" s="633" t="s">
        <v>161</v>
      </c>
      <c r="B110" s="523" t="e">
        <f>#REF!</f>
        <v>#REF!</v>
      </c>
      <c r="C110" s="506" t="e">
        <f>ROUNDDOWN($B110*C$2,0)+2</f>
        <v>#REF!</v>
      </c>
      <c r="D110" s="506" t="e">
        <f t="shared" ref="C110:G113" si="23">ROUNDDOWN($B110*D$2,0)</f>
        <v>#REF!</v>
      </c>
      <c r="E110" s="506" t="e">
        <f t="shared" si="23"/>
        <v>#REF!</v>
      </c>
      <c r="F110" s="506" t="e">
        <f t="shared" si="23"/>
        <v>#REF!</v>
      </c>
      <c r="G110" s="506" t="e">
        <f t="shared" si="23"/>
        <v>#REF!</v>
      </c>
      <c r="H110" s="506" t="e">
        <f t="shared" si="20"/>
        <v>#REF!</v>
      </c>
      <c r="I110" s="507" t="e">
        <f t="shared" si="21"/>
        <v>#REF!</v>
      </c>
      <c r="J110" s="444"/>
    </row>
    <row r="111" spans="1:10" s="373" customFormat="1" ht="14.7" customHeight="1">
      <c r="A111" s="633" t="s">
        <v>706</v>
      </c>
      <c r="B111" s="523" t="e">
        <f>#REF!</f>
        <v>#REF!</v>
      </c>
      <c r="C111" s="506" t="e">
        <f>ROUNDDOWN($B111*C$2,0)+3</f>
        <v>#REF!</v>
      </c>
      <c r="D111" s="506" t="e">
        <f t="shared" si="23"/>
        <v>#REF!</v>
      </c>
      <c r="E111" s="506" t="e">
        <f t="shared" si="23"/>
        <v>#REF!</v>
      </c>
      <c r="F111" s="506" t="e">
        <f t="shared" si="23"/>
        <v>#REF!</v>
      </c>
      <c r="G111" s="506" t="e">
        <f t="shared" si="23"/>
        <v>#REF!</v>
      </c>
      <c r="H111" s="506" t="e">
        <f t="shared" si="20"/>
        <v>#REF!</v>
      </c>
      <c r="I111" s="507" t="e">
        <f t="shared" si="21"/>
        <v>#REF!</v>
      </c>
      <c r="J111" s="444"/>
    </row>
    <row r="112" spans="1:10" s="373" customFormat="1" ht="14.7" customHeight="1">
      <c r="A112" s="633" t="s">
        <v>707</v>
      </c>
      <c r="B112" s="523" t="e">
        <f>#REF!</f>
        <v>#REF!</v>
      </c>
      <c r="C112" s="506" t="e">
        <f>ROUNDDOWN($B112*C$2,0)+3</f>
        <v>#REF!</v>
      </c>
      <c r="D112" s="506" t="e">
        <f t="shared" si="23"/>
        <v>#REF!</v>
      </c>
      <c r="E112" s="506" t="e">
        <f t="shared" si="23"/>
        <v>#REF!</v>
      </c>
      <c r="F112" s="506" t="e">
        <f t="shared" si="23"/>
        <v>#REF!</v>
      </c>
      <c r="G112" s="506" t="e">
        <f t="shared" si="23"/>
        <v>#REF!</v>
      </c>
      <c r="H112" s="506" t="e">
        <f t="shared" si="20"/>
        <v>#REF!</v>
      </c>
      <c r="I112" s="507" t="e">
        <f t="shared" si="21"/>
        <v>#REF!</v>
      </c>
      <c r="J112" s="444"/>
    </row>
    <row r="113" spans="1:10" s="373" customFormat="1" ht="14.7" customHeight="1">
      <c r="A113" s="633" t="s">
        <v>704</v>
      </c>
      <c r="B113" s="523" t="e">
        <f>#REF!</f>
        <v>#REF!</v>
      </c>
      <c r="C113" s="506" t="e">
        <f t="shared" si="23"/>
        <v>#REF!</v>
      </c>
      <c r="D113" s="506" t="e">
        <f t="shared" si="23"/>
        <v>#REF!</v>
      </c>
      <c r="E113" s="506" t="e">
        <f t="shared" si="23"/>
        <v>#REF!</v>
      </c>
      <c r="F113" s="506" t="e">
        <f t="shared" si="23"/>
        <v>#REF!</v>
      </c>
      <c r="G113" s="506" t="e">
        <f t="shared" si="23"/>
        <v>#REF!</v>
      </c>
      <c r="H113" s="506" t="e">
        <f t="shared" si="20"/>
        <v>#REF!</v>
      </c>
      <c r="I113" s="507" t="e">
        <f t="shared" si="21"/>
        <v>#REF!</v>
      </c>
      <c r="J113" s="444"/>
    </row>
    <row r="114" spans="1:10" s="473" customFormat="1" ht="14.7" customHeight="1">
      <c r="A114" s="632" t="s">
        <v>821</v>
      </c>
      <c r="B114" s="523" t="e">
        <f>#REF!</f>
        <v>#REF!</v>
      </c>
      <c r="C114" s="506" t="e">
        <f>SUM(C115:C117)</f>
        <v>#REF!</v>
      </c>
      <c r="D114" s="506" t="e">
        <f>SUM(D115:D117)</f>
        <v>#REF!</v>
      </c>
      <c r="E114" s="506" t="e">
        <f>SUM(E115:E117)</f>
        <v>#REF!</v>
      </c>
      <c r="F114" s="506" t="e">
        <f>SUM(F115:F117)</f>
        <v>#REF!</v>
      </c>
      <c r="G114" s="506" t="e">
        <f>SUM(G115:G117)</f>
        <v>#REF!</v>
      </c>
      <c r="H114" s="506" t="e">
        <f t="shared" si="20"/>
        <v>#REF!</v>
      </c>
      <c r="I114" s="507" t="e">
        <f t="shared" si="21"/>
        <v>#REF!</v>
      </c>
      <c r="J114" s="525"/>
    </row>
    <row r="115" spans="1:10" s="398" customFormat="1" ht="14.7" customHeight="1">
      <c r="A115" s="633" t="s">
        <v>339</v>
      </c>
      <c r="B115" s="523" t="e">
        <f>#REF!</f>
        <v>#REF!</v>
      </c>
      <c r="C115" s="506" t="e">
        <f>ROUNDDOWN($B115*C$2,0)+2</f>
        <v>#REF!</v>
      </c>
      <c r="D115" s="506" t="e">
        <f t="shared" ref="C115:G117" si="24">ROUNDDOWN($B115*D$2,0)</f>
        <v>#REF!</v>
      </c>
      <c r="E115" s="506" t="e">
        <f t="shared" si="24"/>
        <v>#REF!</v>
      </c>
      <c r="F115" s="506" t="e">
        <f t="shared" si="24"/>
        <v>#REF!</v>
      </c>
      <c r="G115" s="506" t="e">
        <f t="shared" si="24"/>
        <v>#REF!</v>
      </c>
      <c r="H115" s="506" t="e">
        <f t="shared" si="20"/>
        <v>#REF!</v>
      </c>
      <c r="I115" s="507" t="e">
        <f t="shared" si="21"/>
        <v>#REF!</v>
      </c>
      <c r="J115" s="526"/>
    </row>
    <row r="116" spans="1:10" s="373" customFormat="1" ht="14.7" customHeight="1">
      <c r="A116" s="633" t="s">
        <v>709</v>
      </c>
      <c r="B116" s="523" t="e">
        <f>#REF!</f>
        <v>#REF!</v>
      </c>
      <c r="C116" s="506" t="e">
        <f t="shared" si="24"/>
        <v>#REF!</v>
      </c>
      <c r="D116" s="506" t="e">
        <f t="shared" si="24"/>
        <v>#REF!</v>
      </c>
      <c r="E116" s="506" t="e">
        <f t="shared" si="24"/>
        <v>#REF!</v>
      </c>
      <c r="F116" s="506" t="e">
        <f t="shared" si="24"/>
        <v>#REF!</v>
      </c>
      <c r="G116" s="506" t="e">
        <f t="shared" si="24"/>
        <v>#REF!</v>
      </c>
      <c r="H116" s="506" t="e">
        <f t="shared" si="20"/>
        <v>#REF!</v>
      </c>
      <c r="I116" s="507" t="e">
        <f t="shared" si="21"/>
        <v>#REF!</v>
      </c>
      <c r="J116" s="444"/>
    </row>
    <row r="117" spans="1:10" s="373" customFormat="1" ht="14.7" customHeight="1">
      <c r="A117" s="633" t="s">
        <v>710</v>
      </c>
      <c r="B117" s="523" t="e">
        <f>#REF!</f>
        <v>#REF!</v>
      </c>
      <c r="C117" s="506" t="e">
        <f t="shared" si="24"/>
        <v>#REF!</v>
      </c>
      <c r="D117" s="506" t="e">
        <f t="shared" si="24"/>
        <v>#REF!</v>
      </c>
      <c r="E117" s="506" t="e">
        <f t="shared" si="24"/>
        <v>#REF!</v>
      </c>
      <c r="F117" s="506" t="e">
        <f t="shared" si="24"/>
        <v>#REF!</v>
      </c>
      <c r="G117" s="506" t="e">
        <f t="shared" si="24"/>
        <v>#REF!</v>
      </c>
      <c r="H117" s="506" t="e">
        <f t="shared" si="20"/>
        <v>#REF!</v>
      </c>
      <c r="I117" s="507" t="e">
        <f t="shared" si="21"/>
        <v>#REF!</v>
      </c>
      <c r="J117" s="444"/>
    </row>
    <row r="118" spans="1:10" s="373" customFormat="1" ht="14.7" customHeight="1">
      <c r="A118" s="629" t="s">
        <v>711</v>
      </c>
      <c r="B118" s="523" t="e">
        <f>#REF!</f>
        <v>#REF!</v>
      </c>
      <c r="C118" s="506" t="e">
        <f>SUM(C119:C122)</f>
        <v>#REF!</v>
      </c>
      <c r="D118" s="506" t="e">
        <f>SUM(D119:D122)</f>
        <v>#REF!</v>
      </c>
      <c r="E118" s="506" t="e">
        <f>SUM(E119:E122)</f>
        <v>#REF!</v>
      </c>
      <c r="F118" s="506" t="e">
        <f>SUM(F119:F122)</f>
        <v>#REF!</v>
      </c>
      <c r="G118" s="506" t="e">
        <f>SUM(G119:G122)</f>
        <v>#REF!</v>
      </c>
      <c r="H118" s="506" t="e">
        <f t="shared" si="20"/>
        <v>#REF!</v>
      </c>
      <c r="I118" s="507" t="e">
        <f t="shared" si="21"/>
        <v>#REF!</v>
      </c>
      <c r="J118" s="444"/>
    </row>
    <row r="119" spans="1:10" s="373" customFormat="1" ht="14.7" customHeight="1">
      <c r="A119" s="631" t="s">
        <v>712</v>
      </c>
      <c r="B119" s="523" t="e">
        <f>#REF!</f>
        <v>#REF!</v>
      </c>
      <c r="C119" s="506" t="e">
        <f>ROUNDDOWN($B119*C$2,0)+3</f>
        <v>#REF!</v>
      </c>
      <c r="D119" s="506" t="e">
        <f t="shared" ref="C119:G122" si="25">ROUNDDOWN($B119*D$2,0)</f>
        <v>#REF!</v>
      </c>
      <c r="E119" s="506" t="e">
        <f t="shared" si="25"/>
        <v>#REF!</v>
      </c>
      <c r="F119" s="506" t="e">
        <f t="shared" si="25"/>
        <v>#REF!</v>
      </c>
      <c r="G119" s="506" t="e">
        <f t="shared" si="25"/>
        <v>#REF!</v>
      </c>
      <c r="H119" s="506" t="e">
        <f t="shared" si="20"/>
        <v>#REF!</v>
      </c>
      <c r="I119" s="507" t="e">
        <f t="shared" si="21"/>
        <v>#REF!</v>
      </c>
      <c r="J119" s="444"/>
    </row>
    <row r="120" spans="1:10" s="373" customFormat="1" ht="14.7" customHeight="1">
      <c r="A120" s="631" t="s">
        <v>713</v>
      </c>
      <c r="B120" s="523" t="e">
        <f>#REF!</f>
        <v>#REF!</v>
      </c>
      <c r="C120" s="506" t="e">
        <f t="shared" si="25"/>
        <v>#REF!</v>
      </c>
      <c r="D120" s="506" t="e">
        <f t="shared" si="25"/>
        <v>#REF!</v>
      </c>
      <c r="E120" s="506" t="e">
        <f t="shared" si="25"/>
        <v>#REF!</v>
      </c>
      <c r="F120" s="506" t="e">
        <f t="shared" si="25"/>
        <v>#REF!</v>
      </c>
      <c r="G120" s="506" t="e">
        <f t="shared" si="25"/>
        <v>#REF!</v>
      </c>
      <c r="H120" s="506" t="e">
        <f t="shared" si="20"/>
        <v>#REF!</v>
      </c>
      <c r="I120" s="507" t="e">
        <f t="shared" si="21"/>
        <v>#REF!</v>
      </c>
      <c r="J120" s="444"/>
    </row>
    <row r="121" spans="1:10" s="373" customFormat="1" ht="14.7" customHeight="1">
      <c r="A121" s="631" t="s">
        <v>714</v>
      </c>
      <c r="B121" s="523" t="e">
        <f>#REF!</f>
        <v>#REF!</v>
      </c>
      <c r="C121" s="506" t="e">
        <f t="shared" si="25"/>
        <v>#REF!</v>
      </c>
      <c r="D121" s="506" t="e">
        <f t="shared" si="25"/>
        <v>#REF!</v>
      </c>
      <c r="E121" s="506" t="e">
        <f t="shared" si="25"/>
        <v>#REF!</v>
      </c>
      <c r="F121" s="506" t="e">
        <f t="shared" si="25"/>
        <v>#REF!</v>
      </c>
      <c r="G121" s="506" t="e">
        <f t="shared" si="25"/>
        <v>#REF!</v>
      </c>
      <c r="H121" s="506" t="e">
        <f t="shared" si="20"/>
        <v>#REF!</v>
      </c>
      <c r="I121" s="507" t="e">
        <f t="shared" si="21"/>
        <v>#REF!</v>
      </c>
      <c r="J121" s="444"/>
    </row>
    <row r="122" spans="1:10" s="373" customFormat="1" ht="14.7" customHeight="1">
      <c r="A122" s="631" t="s">
        <v>946</v>
      </c>
      <c r="B122" s="523" t="e">
        <f>#REF!</f>
        <v>#REF!</v>
      </c>
      <c r="C122" s="506" t="e">
        <f>ROUNDDOWN($B122*C$2,0)+2</f>
        <v>#REF!</v>
      </c>
      <c r="D122" s="506" t="e">
        <f t="shared" si="25"/>
        <v>#REF!</v>
      </c>
      <c r="E122" s="506" t="e">
        <f t="shared" si="25"/>
        <v>#REF!</v>
      </c>
      <c r="F122" s="506" t="e">
        <f t="shared" si="25"/>
        <v>#REF!</v>
      </c>
      <c r="G122" s="506" t="e">
        <f t="shared" si="25"/>
        <v>#REF!</v>
      </c>
      <c r="H122" s="506" t="e">
        <f t="shared" si="20"/>
        <v>#REF!</v>
      </c>
      <c r="I122" s="507" t="e">
        <f t="shared" si="21"/>
        <v>#REF!</v>
      </c>
      <c r="J122" s="444"/>
    </row>
    <row r="123" spans="1:10" s="373" customFormat="1" ht="14.7" customHeight="1">
      <c r="A123" s="634" t="s">
        <v>716</v>
      </c>
      <c r="B123" s="523" t="e">
        <f>#REF!</f>
        <v>#REF!</v>
      </c>
      <c r="C123" s="506" t="e">
        <f>SUM(C124:C125)</f>
        <v>#REF!</v>
      </c>
      <c r="D123" s="506" t="e">
        <f>SUM(D124:D125)</f>
        <v>#REF!</v>
      </c>
      <c r="E123" s="506" t="e">
        <f>SUM(E124:E125)</f>
        <v>#REF!</v>
      </c>
      <c r="F123" s="506" t="e">
        <f>SUM(F124:F125)</f>
        <v>#REF!</v>
      </c>
      <c r="G123" s="506" t="e">
        <f>SUM(G124:G125)</f>
        <v>#REF!</v>
      </c>
      <c r="H123" s="506" t="e">
        <f t="shared" si="20"/>
        <v>#REF!</v>
      </c>
      <c r="I123" s="507" t="e">
        <f t="shared" si="21"/>
        <v>#REF!</v>
      </c>
      <c r="J123" s="444"/>
    </row>
    <row r="124" spans="1:10" s="373" customFormat="1" ht="14.7" customHeight="1">
      <c r="A124" s="629" t="s">
        <v>356</v>
      </c>
      <c r="B124" s="523" t="e">
        <f>#REF!</f>
        <v>#REF!</v>
      </c>
      <c r="C124" s="506" t="e">
        <f>ROUNDDOWN($B124*C$2,0)+3</f>
        <v>#REF!</v>
      </c>
      <c r="D124" s="506" t="e">
        <f t="shared" ref="D124:G125" si="26">ROUNDDOWN($B124*D$2,0)</f>
        <v>#REF!</v>
      </c>
      <c r="E124" s="506" t="e">
        <f t="shared" si="26"/>
        <v>#REF!</v>
      </c>
      <c r="F124" s="506" t="e">
        <f t="shared" si="26"/>
        <v>#REF!</v>
      </c>
      <c r="G124" s="506" t="e">
        <f t="shared" si="26"/>
        <v>#REF!</v>
      </c>
      <c r="H124" s="506" t="e">
        <f t="shared" si="20"/>
        <v>#REF!</v>
      </c>
      <c r="I124" s="507" t="e">
        <f t="shared" si="21"/>
        <v>#REF!</v>
      </c>
      <c r="J124" s="444"/>
    </row>
    <row r="125" spans="1:10" s="373" customFormat="1" ht="14.7" customHeight="1" thickBot="1">
      <c r="A125" s="630" t="s">
        <v>704</v>
      </c>
      <c r="B125" s="527" t="e">
        <f>#REF!</f>
        <v>#REF!</v>
      </c>
      <c r="C125" s="509" t="e">
        <f>ROUNDDOWN($B125*C$2,0)+1</f>
        <v>#REF!</v>
      </c>
      <c r="D125" s="509" t="e">
        <f t="shared" si="26"/>
        <v>#REF!</v>
      </c>
      <c r="E125" s="509" t="e">
        <f t="shared" si="26"/>
        <v>#REF!</v>
      </c>
      <c r="F125" s="509" t="e">
        <f t="shared" si="26"/>
        <v>#REF!</v>
      </c>
      <c r="G125" s="509" t="e">
        <f t="shared" si="26"/>
        <v>#REF!</v>
      </c>
      <c r="H125" s="509" t="e">
        <f t="shared" si="20"/>
        <v>#REF!</v>
      </c>
      <c r="I125" s="510" t="e">
        <f t="shared" si="21"/>
        <v>#REF!</v>
      </c>
      <c r="J125" s="444"/>
    </row>
    <row r="126" spans="1:10" s="373" customFormat="1" ht="14.7" customHeight="1" thickBot="1">
      <c r="A126" s="460" t="s">
        <v>717</v>
      </c>
      <c r="B126" s="528" t="e">
        <f>#REF!</f>
        <v>#REF!</v>
      </c>
      <c r="C126" s="512" t="e">
        <f>C102-C123</f>
        <v>#REF!</v>
      </c>
      <c r="D126" s="512" t="e">
        <f>D102-D123</f>
        <v>#REF!</v>
      </c>
      <c r="E126" s="512" t="e">
        <f>E102-E123</f>
        <v>#REF!</v>
      </c>
      <c r="F126" s="512" t="e">
        <f>F102-F123</f>
        <v>#REF!</v>
      </c>
      <c r="G126" s="512" t="e">
        <f>G102-G123</f>
        <v>#REF!</v>
      </c>
      <c r="H126" s="512" t="e">
        <f t="shared" si="20"/>
        <v>#REF!</v>
      </c>
      <c r="I126" s="513" t="e">
        <f t="shared" si="21"/>
        <v>#REF!</v>
      </c>
      <c r="J126" s="444"/>
    </row>
    <row r="127" spans="1:10" s="373" customFormat="1" ht="14.7" customHeight="1">
      <c r="A127" s="520" t="s">
        <v>718</v>
      </c>
      <c r="B127" s="521" t="e">
        <f>#REF!</f>
        <v>#REF!</v>
      </c>
      <c r="C127" s="503" t="e">
        <f>SUM(C128:C132)</f>
        <v>#REF!</v>
      </c>
      <c r="D127" s="503" t="e">
        <f>SUM(D128:D132)</f>
        <v>#REF!</v>
      </c>
      <c r="E127" s="503" t="e">
        <f>SUM(E128:E132)</f>
        <v>#REF!</v>
      </c>
      <c r="F127" s="503" t="e">
        <f>SUM(F128:F132)</f>
        <v>#REF!</v>
      </c>
      <c r="G127" s="503" t="e">
        <f>SUM(G128:G132)</f>
        <v>#REF!</v>
      </c>
      <c r="H127" s="503" t="e">
        <f t="shared" si="20"/>
        <v>#REF!</v>
      </c>
      <c r="I127" s="504" t="e">
        <f t="shared" si="21"/>
        <v>#REF!</v>
      </c>
      <c r="J127" s="444"/>
    </row>
    <row r="128" spans="1:10" s="373" customFormat="1" ht="14.7" customHeight="1">
      <c r="A128" s="629" t="s">
        <v>719</v>
      </c>
      <c r="B128" s="523" t="e">
        <f>#REF!</f>
        <v>#REF!</v>
      </c>
      <c r="C128" s="506" t="e">
        <f t="shared" ref="C128:G135" si="27">ROUNDDOWN($B128*C$2,0)</f>
        <v>#REF!</v>
      </c>
      <c r="D128" s="506" t="e">
        <f t="shared" si="27"/>
        <v>#REF!</v>
      </c>
      <c r="E128" s="506" t="e">
        <f t="shared" si="27"/>
        <v>#REF!</v>
      </c>
      <c r="F128" s="506" t="e">
        <f t="shared" si="27"/>
        <v>#REF!</v>
      </c>
      <c r="G128" s="506" t="e">
        <f t="shared" si="27"/>
        <v>#REF!</v>
      </c>
      <c r="H128" s="506" t="e">
        <f t="shared" si="20"/>
        <v>#REF!</v>
      </c>
      <c r="I128" s="507" t="e">
        <f t="shared" si="21"/>
        <v>#REF!</v>
      </c>
      <c r="J128" s="444"/>
    </row>
    <row r="129" spans="1:10" s="373" customFormat="1" ht="14.7" customHeight="1">
      <c r="A129" s="629" t="s">
        <v>720</v>
      </c>
      <c r="B129" s="523" t="e">
        <f>#REF!</f>
        <v>#REF!</v>
      </c>
      <c r="C129" s="506" t="e">
        <f>ROUNDDOWN($B129*C$2,0)+1</f>
        <v>#REF!</v>
      </c>
      <c r="D129" s="506" t="e">
        <f t="shared" si="27"/>
        <v>#REF!</v>
      </c>
      <c r="E129" s="506" t="e">
        <f t="shared" si="27"/>
        <v>#REF!</v>
      </c>
      <c r="F129" s="506" t="e">
        <f t="shared" si="27"/>
        <v>#REF!</v>
      </c>
      <c r="G129" s="506" t="e">
        <f t="shared" si="27"/>
        <v>#REF!</v>
      </c>
      <c r="H129" s="506" t="e">
        <f t="shared" si="20"/>
        <v>#REF!</v>
      </c>
      <c r="I129" s="507" t="e">
        <f t="shared" si="21"/>
        <v>#REF!</v>
      </c>
      <c r="J129" s="444"/>
    </row>
    <row r="130" spans="1:10" s="373" customFormat="1" ht="14.7" customHeight="1">
      <c r="A130" s="629" t="s">
        <v>721</v>
      </c>
      <c r="B130" s="523" t="e">
        <f>#REF!</f>
        <v>#REF!</v>
      </c>
      <c r="C130" s="506" t="e">
        <f t="shared" si="27"/>
        <v>#REF!</v>
      </c>
      <c r="D130" s="506" t="e">
        <f t="shared" si="27"/>
        <v>#REF!</v>
      </c>
      <c r="E130" s="506" t="e">
        <f t="shared" si="27"/>
        <v>#REF!</v>
      </c>
      <c r="F130" s="506" t="e">
        <f t="shared" si="27"/>
        <v>#REF!</v>
      </c>
      <c r="G130" s="506" t="e">
        <f t="shared" si="27"/>
        <v>#REF!</v>
      </c>
      <c r="H130" s="506" t="e">
        <f t="shared" si="20"/>
        <v>#REF!</v>
      </c>
      <c r="I130" s="507" t="e">
        <f t="shared" si="21"/>
        <v>#REF!</v>
      </c>
      <c r="J130" s="444"/>
    </row>
    <row r="131" spans="1:10" s="373" customFormat="1" ht="14.7" customHeight="1">
      <c r="A131" s="629" t="s">
        <v>722</v>
      </c>
      <c r="B131" s="523" t="e">
        <f>#REF!</f>
        <v>#REF!</v>
      </c>
      <c r="C131" s="506" t="e">
        <f t="shared" si="27"/>
        <v>#REF!</v>
      </c>
      <c r="D131" s="506" t="e">
        <f t="shared" si="27"/>
        <v>#REF!</v>
      </c>
      <c r="E131" s="506" t="e">
        <f t="shared" si="27"/>
        <v>#REF!</v>
      </c>
      <c r="F131" s="506" t="e">
        <f t="shared" si="27"/>
        <v>#REF!</v>
      </c>
      <c r="G131" s="506" t="e">
        <f t="shared" si="27"/>
        <v>#REF!</v>
      </c>
      <c r="H131" s="506" t="e">
        <f t="shared" si="20"/>
        <v>#REF!</v>
      </c>
      <c r="I131" s="507" t="e">
        <f t="shared" si="21"/>
        <v>#REF!</v>
      </c>
      <c r="J131" s="444"/>
    </row>
    <row r="132" spans="1:10" s="373" customFormat="1" ht="14.7" customHeight="1">
      <c r="A132" s="629" t="s">
        <v>704</v>
      </c>
      <c r="B132" s="523" t="e">
        <f>#REF!</f>
        <v>#REF!</v>
      </c>
      <c r="C132" s="506" t="e">
        <f t="shared" si="27"/>
        <v>#REF!</v>
      </c>
      <c r="D132" s="506" t="e">
        <f t="shared" si="27"/>
        <v>#REF!</v>
      </c>
      <c r="E132" s="506" t="e">
        <f t="shared" si="27"/>
        <v>#REF!</v>
      </c>
      <c r="F132" s="506" t="e">
        <f t="shared" si="27"/>
        <v>#REF!</v>
      </c>
      <c r="G132" s="506" t="e">
        <f t="shared" si="27"/>
        <v>#REF!</v>
      </c>
      <c r="H132" s="506" t="e">
        <f t="shared" si="20"/>
        <v>#REF!</v>
      </c>
      <c r="I132" s="507" t="e">
        <f t="shared" si="21"/>
        <v>#REF!</v>
      </c>
      <c r="J132" s="444"/>
    </row>
    <row r="133" spans="1:10" s="373" customFormat="1" ht="14.7" customHeight="1">
      <c r="A133" s="522" t="s">
        <v>822</v>
      </c>
      <c r="B133" s="523" t="e">
        <f>#REF!</f>
        <v>#REF!</v>
      </c>
      <c r="C133" s="506" t="e">
        <f>SUM(C134:C135)</f>
        <v>#REF!</v>
      </c>
      <c r="D133" s="506" t="e">
        <f>SUM(D134:D135)</f>
        <v>#REF!</v>
      </c>
      <c r="E133" s="506" t="e">
        <f>SUM(E134:E135)</f>
        <v>#REF!</v>
      </c>
      <c r="F133" s="506" t="e">
        <f>SUM(F134:F135)</f>
        <v>#REF!</v>
      </c>
      <c r="G133" s="506" t="e">
        <f>SUM(G134:G135)</f>
        <v>#REF!</v>
      </c>
      <c r="H133" s="506" t="e">
        <f t="shared" si="20"/>
        <v>#REF!</v>
      </c>
      <c r="I133" s="507" t="e">
        <f t="shared" si="21"/>
        <v>#REF!</v>
      </c>
      <c r="J133" s="444"/>
    </row>
    <row r="134" spans="1:10" s="373" customFormat="1" ht="14.7" customHeight="1">
      <c r="A134" s="629" t="s">
        <v>724</v>
      </c>
      <c r="B134" s="523" t="e">
        <f>#REF!</f>
        <v>#REF!</v>
      </c>
      <c r="C134" s="506" t="e">
        <f t="shared" si="27"/>
        <v>#REF!</v>
      </c>
      <c r="D134" s="506" t="e">
        <f t="shared" si="27"/>
        <v>#REF!</v>
      </c>
      <c r="E134" s="506" t="e">
        <f t="shared" si="27"/>
        <v>#REF!</v>
      </c>
      <c r="F134" s="506" t="e">
        <f t="shared" si="27"/>
        <v>#REF!</v>
      </c>
      <c r="G134" s="506" t="e">
        <f t="shared" si="27"/>
        <v>#REF!</v>
      </c>
      <c r="H134" s="506" t="e">
        <f t="shared" si="20"/>
        <v>#REF!</v>
      </c>
      <c r="I134" s="507" t="e">
        <f t="shared" si="21"/>
        <v>#REF!</v>
      </c>
      <c r="J134" s="444"/>
    </row>
    <row r="135" spans="1:10" s="373" customFormat="1" ht="14.7" customHeight="1" thickBot="1">
      <c r="A135" s="630" t="s">
        <v>710</v>
      </c>
      <c r="B135" s="527" t="e">
        <f>#REF!</f>
        <v>#REF!</v>
      </c>
      <c r="C135" s="509" t="e">
        <f t="shared" si="27"/>
        <v>#REF!</v>
      </c>
      <c r="D135" s="509" t="e">
        <f t="shared" si="27"/>
        <v>#REF!</v>
      </c>
      <c r="E135" s="509" t="e">
        <f t="shared" si="27"/>
        <v>#REF!</v>
      </c>
      <c r="F135" s="509" t="e">
        <f t="shared" si="27"/>
        <v>#REF!</v>
      </c>
      <c r="G135" s="509" t="e">
        <f t="shared" si="27"/>
        <v>#REF!</v>
      </c>
      <c r="H135" s="509" t="e">
        <f t="shared" si="20"/>
        <v>#REF!</v>
      </c>
      <c r="I135" s="510" t="e">
        <f t="shared" si="21"/>
        <v>#REF!</v>
      </c>
      <c r="J135" s="444"/>
    </row>
    <row r="136" spans="1:10" s="373" customFormat="1" ht="14.7" customHeight="1" thickBot="1">
      <c r="A136" s="460" t="s">
        <v>823</v>
      </c>
      <c r="B136" s="528" t="e">
        <f>#REF!</f>
        <v>#REF!</v>
      </c>
      <c r="C136" s="512" t="e">
        <f>C126+C127-C133</f>
        <v>#REF!</v>
      </c>
      <c r="D136" s="512" t="e">
        <f>D126+D127-D133</f>
        <v>#REF!</v>
      </c>
      <c r="E136" s="512" t="e">
        <f>E126+E127-E133</f>
        <v>#REF!</v>
      </c>
      <c r="F136" s="512" t="e">
        <f>F126+F127-F133</f>
        <v>#REF!</v>
      </c>
      <c r="G136" s="512" t="e">
        <f>G126+G127-G133</f>
        <v>#REF!</v>
      </c>
      <c r="H136" s="512" t="e">
        <f t="shared" si="20"/>
        <v>#REF!</v>
      </c>
      <c r="I136" s="513" t="e">
        <f t="shared" si="21"/>
        <v>#REF!</v>
      </c>
      <c r="J136" s="444"/>
    </row>
    <row r="137" spans="1:10" s="373" customFormat="1" ht="14.7" customHeight="1"/>
    <row r="138" spans="1:10" s="373" customFormat="1" ht="14.7" customHeight="1"/>
    <row r="139" spans="1:10" s="373" customFormat="1" ht="14.7" customHeight="1"/>
    <row r="140" spans="1:10" s="373" customFormat="1" ht="14.7" customHeight="1"/>
    <row r="141" spans="1:10" s="373" customFormat="1" ht="14.7" customHeight="1">
      <c r="A141" s="373" t="s">
        <v>824</v>
      </c>
    </row>
    <row r="142" spans="1:10" s="529" customFormat="1" ht="23.4">
      <c r="A142" s="529" t="s">
        <v>825</v>
      </c>
    </row>
    <row r="143" spans="1:10" s="373" customFormat="1" ht="14.7" customHeight="1">
      <c r="A143" s="373" t="s">
        <v>826</v>
      </c>
    </row>
    <row r="144" spans="1:10" s="373" customFormat="1" ht="14.7" customHeight="1">
      <c r="A144" s="373" t="s">
        <v>651</v>
      </c>
    </row>
    <row r="145" spans="1:27" s="373" customFormat="1" ht="14.7" customHeight="1" thickBot="1"/>
    <row r="146" spans="1:27" s="373" customFormat="1" ht="14.7" customHeight="1">
      <c r="A146" s="1099"/>
      <c r="B146" s="1102" t="s">
        <v>947</v>
      </c>
      <c r="C146" s="1096"/>
      <c r="D146" s="1096"/>
      <c r="E146" s="1096" t="str">
        <f>C$1</f>
        <v>長万部町</v>
      </c>
      <c r="F146" s="1096"/>
      <c r="G146" s="1097"/>
      <c r="H146" s="1096" t="str">
        <f>D$1</f>
        <v>八雲町</v>
      </c>
      <c r="I146" s="1096"/>
      <c r="J146" s="1096"/>
      <c r="K146" s="1096">
        <f>E$1</f>
        <v>0</v>
      </c>
      <c r="L146" s="1096"/>
      <c r="M146" s="1097"/>
      <c r="N146" s="1096">
        <f>F$1</f>
        <v>0</v>
      </c>
      <c r="O146" s="1096"/>
      <c r="P146" s="1096"/>
      <c r="Q146" s="1096">
        <f>G$1</f>
        <v>0</v>
      </c>
      <c r="R146" s="1096"/>
      <c r="S146" s="1097"/>
      <c r="T146" s="1096" t="s">
        <v>378</v>
      </c>
      <c r="U146" s="1096"/>
      <c r="V146" s="1097"/>
      <c r="W146" s="1096" t="s">
        <v>950</v>
      </c>
      <c r="X146" s="1096"/>
      <c r="Y146" s="1098"/>
    </row>
    <row r="147" spans="1:27" s="373" customFormat="1" ht="14.7" customHeight="1">
      <c r="A147" s="1100"/>
      <c r="B147" s="1103" t="s">
        <v>828</v>
      </c>
      <c r="E147" s="1094" t="s">
        <v>828</v>
      </c>
      <c r="H147" s="1094" t="s">
        <v>828</v>
      </c>
      <c r="J147" s="410"/>
      <c r="K147" s="1094" t="s">
        <v>828</v>
      </c>
      <c r="N147" s="1094" t="s">
        <v>828</v>
      </c>
      <c r="P147" s="410"/>
      <c r="Q147" s="1094" t="s">
        <v>828</v>
      </c>
      <c r="T147" s="1094" t="s">
        <v>828</v>
      </c>
      <c r="W147" s="1094" t="s">
        <v>828</v>
      </c>
      <c r="Y147" s="452"/>
    </row>
    <row r="148" spans="1:27" s="373" customFormat="1" ht="19.8" thickBot="1">
      <c r="A148" s="1101"/>
      <c r="B148" s="1104"/>
      <c r="C148" s="456" t="s">
        <v>829</v>
      </c>
      <c r="D148" s="457" t="s">
        <v>830</v>
      </c>
      <c r="E148" s="1095"/>
      <c r="F148" s="456" t="s">
        <v>829</v>
      </c>
      <c r="G148" s="457" t="s">
        <v>830</v>
      </c>
      <c r="H148" s="1095"/>
      <c r="I148" s="456" t="s">
        <v>829</v>
      </c>
      <c r="J148" s="458" t="s">
        <v>830</v>
      </c>
      <c r="K148" s="1095"/>
      <c r="L148" s="456" t="s">
        <v>829</v>
      </c>
      <c r="M148" s="457" t="s">
        <v>830</v>
      </c>
      <c r="N148" s="1095"/>
      <c r="O148" s="456" t="s">
        <v>829</v>
      </c>
      <c r="P148" s="458" t="s">
        <v>830</v>
      </c>
      <c r="Q148" s="1095"/>
      <c r="R148" s="456" t="s">
        <v>829</v>
      </c>
      <c r="S148" s="457" t="s">
        <v>830</v>
      </c>
      <c r="T148" s="1095"/>
      <c r="U148" s="456" t="s">
        <v>829</v>
      </c>
      <c r="V148" s="457" t="s">
        <v>830</v>
      </c>
      <c r="W148" s="1095"/>
      <c r="X148" s="456" t="s">
        <v>829</v>
      </c>
      <c r="Y148" s="459" t="s">
        <v>830</v>
      </c>
    </row>
    <row r="149" spans="1:27" s="373" customFormat="1" ht="14.7" customHeight="1" thickBot="1">
      <c r="A149" s="460" t="s">
        <v>740</v>
      </c>
      <c r="B149" s="461" t="e">
        <f>#REF!</f>
        <v>#REF!</v>
      </c>
      <c r="C149" s="461" t="e">
        <f>#REF!</f>
        <v>#REF!</v>
      </c>
      <c r="D149" s="461" t="e">
        <f>#REF!</f>
        <v>#REF!</v>
      </c>
      <c r="E149" s="461" t="e">
        <f t="shared" ref="E149:E162" si="28">SUM(F149:G149)</f>
        <v>#REF!</v>
      </c>
      <c r="F149" s="461" t="e">
        <f>ROUNDDOWN($C149*$C$2,0)-2</f>
        <v>#REF!</v>
      </c>
      <c r="G149" s="461" t="e">
        <f>ROUNDDOWN($D149*$C$2,0)+2</f>
        <v>#REF!</v>
      </c>
      <c r="H149" s="461" t="e">
        <f t="shared" ref="H149:H162" si="29">SUM(I149:J149)</f>
        <v>#REF!</v>
      </c>
      <c r="I149" s="461" t="e">
        <f>ROUNDDOWN($C149*$D$2,0)+2</f>
        <v>#REF!</v>
      </c>
      <c r="J149" s="461" t="e">
        <f>ROUNDDOWN($D149*$D$2,0)</f>
        <v>#REF!</v>
      </c>
      <c r="K149" s="461" t="e">
        <f t="shared" ref="K149:K162" si="30">SUM(L149:M149)</f>
        <v>#REF!</v>
      </c>
      <c r="L149" s="461" t="e">
        <f>ROUNDDOWN($C149*$E$2,0)</f>
        <v>#REF!</v>
      </c>
      <c r="M149" s="461" t="e">
        <f>ROUNDDOWN($D149*$E$2,0)</f>
        <v>#REF!</v>
      </c>
      <c r="N149" s="461" t="e">
        <f t="shared" ref="N149:N162" si="31">SUM(O149:P149)</f>
        <v>#REF!</v>
      </c>
      <c r="O149" s="461" t="e">
        <f>ROUNDDOWN($C149*$F$2,0)+2</f>
        <v>#REF!</v>
      </c>
      <c r="P149" s="461" t="e">
        <f>ROUNDDOWN($D149*$F$2,0)</f>
        <v>#REF!</v>
      </c>
      <c r="Q149" s="461" t="e">
        <f t="shared" ref="Q149:Q162" si="32">SUM(R149:S149)</f>
        <v>#REF!</v>
      </c>
      <c r="R149" s="461" t="e">
        <f>ROUNDDOWN($C149*$G$2,0)</f>
        <v>#REF!</v>
      </c>
      <c r="S149" s="461" t="e">
        <f>ROUNDDOWN($D149*$G$2,0)</f>
        <v>#REF!</v>
      </c>
      <c r="T149" s="461" t="e">
        <f>SUM(U149:V149)</f>
        <v>#REF!</v>
      </c>
      <c r="U149" s="462" t="e">
        <f>SUM(F149,I149,L149,O149)</f>
        <v>#REF!</v>
      </c>
      <c r="V149" s="462" t="e">
        <f>SUM(G149,J149,M149,P149)</f>
        <v>#REF!</v>
      </c>
      <c r="W149" s="645" t="e">
        <f t="shared" ref="W149:W164" si="33">B149-T149</f>
        <v>#REF!</v>
      </c>
      <c r="X149" s="645" t="e">
        <f t="shared" ref="X149:X164" si="34">C149-U149</f>
        <v>#REF!</v>
      </c>
      <c r="Y149" s="646" t="e">
        <f t="shared" ref="Y149:Y164" si="35">D149-V149</f>
        <v>#REF!</v>
      </c>
      <c r="Z149" s="374"/>
      <c r="AA149" s="374"/>
    </row>
    <row r="150" spans="1:27" s="373" customFormat="1" ht="14.7" customHeight="1">
      <c r="A150" s="635" t="s">
        <v>831</v>
      </c>
      <c r="B150" s="455" t="e">
        <f>#REF!</f>
        <v>#REF!</v>
      </c>
      <c r="C150" s="455" t="e">
        <f>#REF!</f>
        <v>#REF!</v>
      </c>
      <c r="D150" s="455" t="e">
        <f>#REF!</f>
        <v>#REF!</v>
      </c>
      <c r="E150" s="455" t="e">
        <f t="shared" si="28"/>
        <v>#REF!</v>
      </c>
      <c r="F150" s="455" t="e">
        <f>ROUNDDOWN($C150*$C$2,0)</f>
        <v>#REF!</v>
      </c>
      <c r="G150" s="455" t="e">
        <f>-C136</f>
        <v>#REF!</v>
      </c>
      <c r="H150" s="455" t="e">
        <f t="shared" si="29"/>
        <v>#REF!</v>
      </c>
      <c r="I150" s="455" t="e">
        <f>ROUNDDOWN($C150*$D$2,0)</f>
        <v>#REF!</v>
      </c>
      <c r="J150" s="455" t="e">
        <f>-D136</f>
        <v>#REF!</v>
      </c>
      <c r="K150" s="455" t="e">
        <f t="shared" si="30"/>
        <v>#REF!</v>
      </c>
      <c r="L150" s="455" t="e">
        <f>ROUNDDOWN($C150*$E$2,0)</f>
        <v>#REF!</v>
      </c>
      <c r="M150" s="455" t="e">
        <f>-E136</f>
        <v>#REF!</v>
      </c>
      <c r="N150" s="455" t="e">
        <f t="shared" si="31"/>
        <v>#REF!</v>
      </c>
      <c r="O150" s="455" t="e">
        <f>ROUNDDOWN($C150*$F$2,0)</f>
        <v>#REF!</v>
      </c>
      <c r="P150" s="455" t="e">
        <f>-F136</f>
        <v>#REF!</v>
      </c>
      <c r="Q150" s="455" t="e">
        <f t="shared" si="32"/>
        <v>#REF!</v>
      </c>
      <c r="R150" s="455" t="e">
        <f>ROUNDDOWN($C150*$G$2,0)</f>
        <v>#REF!</v>
      </c>
      <c r="S150" s="455" t="e">
        <f>-G136</f>
        <v>#REF!</v>
      </c>
      <c r="T150" s="288" t="e">
        <f>SUM(E150,H150,K150,N150,Q150)</f>
        <v>#REF!</v>
      </c>
      <c r="U150" s="288" t="e">
        <f>SUM(F150,I150,L150,O150,R150)</f>
        <v>#REF!</v>
      </c>
      <c r="V150" s="288" t="e">
        <f>SUM(G150,J150,M150,P150,S150)</f>
        <v>#REF!</v>
      </c>
      <c r="W150" s="647" t="e">
        <f t="shared" si="33"/>
        <v>#REF!</v>
      </c>
      <c r="X150" s="647" t="e">
        <f t="shared" si="34"/>
        <v>#REF!</v>
      </c>
      <c r="Y150" s="648" t="e">
        <f t="shared" si="35"/>
        <v>#REF!</v>
      </c>
      <c r="Z150" s="374"/>
      <c r="AA150" s="374"/>
    </row>
    <row r="151" spans="1:27" s="373" customFormat="1" ht="14.7" customHeight="1">
      <c r="A151" s="636" t="s">
        <v>728</v>
      </c>
      <c r="B151" s="454" t="e">
        <f>#REF!</f>
        <v>#REF!</v>
      </c>
      <c r="C151" s="454" t="e">
        <f>#REF!</f>
        <v>#REF!</v>
      </c>
      <c r="D151" s="454" t="e">
        <f>#REF!</f>
        <v>#REF!</v>
      </c>
      <c r="E151" s="454" t="e">
        <f t="shared" si="28"/>
        <v>#REF!</v>
      </c>
      <c r="F151" s="454" t="e">
        <f>SUM(F152:F153)</f>
        <v>#REF!</v>
      </c>
      <c r="G151" s="454" t="e">
        <f>SUM(G152:G153)</f>
        <v>#REF!</v>
      </c>
      <c r="H151" s="454" t="e">
        <f t="shared" si="29"/>
        <v>#REF!</v>
      </c>
      <c r="I151" s="454" t="e">
        <f>SUM(I152:I153)</f>
        <v>#REF!</v>
      </c>
      <c r="J151" s="454" t="e">
        <f>SUM(J152:J153)</f>
        <v>#REF!</v>
      </c>
      <c r="K151" s="454" t="e">
        <f t="shared" si="30"/>
        <v>#REF!</v>
      </c>
      <c r="L151" s="454" t="e">
        <f>SUM(L152:L153)</f>
        <v>#REF!</v>
      </c>
      <c r="M151" s="454" t="e">
        <f>SUM(M152:M153)</f>
        <v>#REF!</v>
      </c>
      <c r="N151" s="454" t="e">
        <f t="shared" si="31"/>
        <v>#REF!</v>
      </c>
      <c r="O151" s="454" t="e">
        <f>SUM(O152:O153)</f>
        <v>#REF!</v>
      </c>
      <c r="P151" s="454" t="e">
        <f>SUM(P152:P153)</f>
        <v>#REF!</v>
      </c>
      <c r="Q151" s="454" t="e">
        <f t="shared" si="32"/>
        <v>#REF!</v>
      </c>
      <c r="R151" s="454" t="e">
        <f>SUM(R152:R153)</f>
        <v>#REF!</v>
      </c>
      <c r="S151" s="454" t="e">
        <f>SUM(S152:S153)</f>
        <v>#REF!</v>
      </c>
      <c r="T151" s="453" t="e">
        <f t="shared" ref="T151:T164" si="36">SUM(E151,H151,K151,N151,Q151)</f>
        <v>#REF!</v>
      </c>
      <c r="U151" s="453" t="e">
        <f t="shared" ref="U151:U164" si="37">SUM(F151,I151,L151,O151,R151)</f>
        <v>#REF!</v>
      </c>
      <c r="V151" s="453" t="e">
        <f t="shared" ref="V151:V164" si="38">SUM(G151,J151,M151,P151,S151)</f>
        <v>#REF!</v>
      </c>
      <c r="W151" s="649" t="e">
        <f t="shared" si="33"/>
        <v>#REF!</v>
      </c>
      <c r="X151" s="649" t="e">
        <f t="shared" si="34"/>
        <v>#REF!</v>
      </c>
      <c r="Y151" s="650" t="e">
        <f t="shared" si="35"/>
        <v>#REF!</v>
      </c>
      <c r="Z151" s="374"/>
      <c r="AA151" s="374"/>
    </row>
    <row r="152" spans="1:27" s="373" customFormat="1" ht="14.7" customHeight="1">
      <c r="A152" s="638" t="s">
        <v>729</v>
      </c>
      <c r="B152" s="454" t="e">
        <f>#REF!</f>
        <v>#REF!</v>
      </c>
      <c r="C152" s="454" t="e">
        <f>#REF!</f>
        <v>#REF!</v>
      </c>
      <c r="D152" s="454" t="e">
        <f>#REF!</f>
        <v>#REF!</v>
      </c>
      <c r="E152" s="454" t="e">
        <f t="shared" si="28"/>
        <v>#REF!</v>
      </c>
      <c r="F152" s="454" t="e">
        <f>ROUNDDOWN($C152*$C$2,0)</f>
        <v>#REF!</v>
      </c>
      <c r="G152" s="454" t="e">
        <f>ROUNDDOWN($D152*$C$2,0)+2</f>
        <v>#REF!</v>
      </c>
      <c r="H152" s="454" t="e">
        <f t="shared" si="29"/>
        <v>#REF!</v>
      </c>
      <c r="I152" s="454" t="e">
        <f>ROUNDDOWN($C152*$D$2,0)</f>
        <v>#REF!</v>
      </c>
      <c r="J152" s="454" t="e">
        <f>ROUNDDOWN($D152*$D$2,0)</f>
        <v>#REF!</v>
      </c>
      <c r="K152" s="454" t="e">
        <f t="shared" si="30"/>
        <v>#REF!</v>
      </c>
      <c r="L152" s="454" t="e">
        <f>ROUNDDOWN($C152*$E$2,0)</f>
        <v>#REF!</v>
      </c>
      <c r="M152" s="454" t="e">
        <f>ROUNDDOWN($D152*$E$2,0)</f>
        <v>#REF!</v>
      </c>
      <c r="N152" s="454" t="e">
        <f t="shared" si="31"/>
        <v>#REF!</v>
      </c>
      <c r="O152" s="454" t="e">
        <f>ROUNDDOWN($C152*$F$2,0)</f>
        <v>#REF!</v>
      </c>
      <c r="P152" s="454" t="e">
        <f>ROUNDDOWN($D152*$F$2,0)</f>
        <v>#REF!</v>
      </c>
      <c r="Q152" s="454" t="e">
        <f t="shared" si="32"/>
        <v>#REF!</v>
      </c>
      <c r="R152" s="454" t="e">
        <f>ROUNDDOWN($C152*$G$2,0)</f>
        <v>#REF!</v>
      </c>
      <c r="S152" s="454" t="e">
        <f>ROUNDDOWN($D152*$G$2,0)</f>
        <v>#REF!</v>
      </c>
      <c r="T152" s="453" t="e">
        <f t="shared" si="36"/>
        <v>#REF!</v>
      </c>
      <c r="U152" s="453" t="e">
        <f t="shared" si="37"/>
        <v>#REF!</v>
      </c>
      <c r="V152" s="453" t="e">
        <f t="shared" si="38"/>
        <v>#REF!</v>
      </c>
      <c r="W152" s="649" t="e">
        <f t="shared" si="33"/>
        <v>#REF!</v>
      </c>
      <c r="X152" s="649" t="e">
        <f t="shared" si="34"/>
        <v>#REF!</v>
      </c>
      <c r="Y152" s="650" t="e">
        <f t="shared" si="35"/>
        <v>#REF!</v>
      </c>
      <c r="Z152" s="374"/>
      <c r="AA152" s="374"/>
    </row>
    <row r="153" spans="1:27" s="373" customFormat="1" ht="14.7" customHeight="1" thickBot="1">
      <c r="A153" s="639" t="s">
        <v>832</v>
      </c>
      <c r="B153" s="463" t="e">
        <f>#REF!</f>
        <v>#REF!</v>
      </c>
      <c r="C153" s="463" t="e">
        <f>#REF!</f>
        <v>#REF!</v>
      </c>
      <c r="D153" s="463" t="e">
        <f>#REF!</f>
        <v>#REF!</v>
      </c>
      <c r="E153" s="463" t="e">
        <f t="shared" si="28"/>
        <v>#REF!</v>
      </c>
      <c r="F153" s="463" t="e">
        <f>ROUNDDOWN($C153*$C$2,0)</f>
        <v>#REF!</v>
      </c>
      <c r="G153" s="463" t="e">
        <f>ROUNDDOWN($D153*$C$2,0)+2</f>
        <v>#REF!</v>
      </c>
      <c r="H153" s="463" t="e">
        <f t="shared" si="29"/>
        <v>#REF!</v>
      </c>
      <c r="I153" s="463" t="e">
        <f>ROUNDDOWN($C153*$D$2,0)</f>
        <v>#REF!</v>
      </c>
      <c r="J153" s="463" t="e">
        <f>ROUNDDOWN($D153*$D$2,0)</f>
        <v>#REF!</v>
      </c>
      <c r="K153" s="463" t="e">
        <f t="shared" si="30"/>
        <v>#REF!</v>
      </c>
      <c r="L153" s="463" t="e">
        <f>ROUNDDOWN($C153*$E$2,0)</f>
        <v>#REF!</v>
      </c>
      <c r="M153" s="463" t="e">
        <f>ROUNDDOWN($D153*$E$2,0)</f>
        <v>#REF!</v>
      </c>
      <c r="N153" s="463" t="e">
        <f t="shared" si="31"/>
        <v>#REF!</v>
      </c>
      <c r="O153" s="463" t="e">
        <f>ROUNDDOWN($C153*$F$2,0)</f>
        <v>#REF!</v>
      </c>
      <c r="P153" s="463" t="e">
        <f>ROUNDDOWN($D153*$F$2,0)</f>
        <v>#REF!</v>
      </c>
      <c r="Q153" s="463" t="e">
        <f t="shared" si="32"/>
        <v>#REF!</v>
      </c>
      <c r="R153" s="463" t="e">
        <f>ROUNDDOWN($C153*$G$2,0)</f>
        <v>#REF!</v>
      </c>
      <c r="S153" s="463" t="e">
        <f>ROUNDDOWN($D153*$G$2,0)</f>
        <v>#REF!</v>
      </c>
      <c r="T153" s="464" t="e">
        <f t="shared" si="36"/>
        <v>#REF!</v>
      </c>
      <c r="U153" s="464" t="e">
        <f t="shared" si="37"/>
        <v>#REF!</v>
      </c>
      <c r="V153" s="464" t="e">
        <f t="shared" si="38"/>
        <v>#REF!</v>
      </c>
      <c r="W153" s="651" t="e">
        <f t="shared" si="33"/>
        <v>#REF!</v>
      </c>
      <c r="X153" s="651" t="e">
        <f t="shared" si="34"/>
        <v>#REF!</v>
      </c>
      <c r="Y153" s="652" t="e">
        <f t="shared" si="35"/>
        <v>#REF!</v>
      </c>
      <c r="Z153" s="374"/>
      <c r="AA153" s="374"/>
    </row>
    <row r="154" spans="1:27" s="373" customFormat="1" ht="14.7" customHeight="1" thickBot="1">
      <c r="A154" s="640" t="s">
        <v>833</v>
      </c>
      <c r="B154" s="461" t="e">
        <f>#REF!</f>
        <v>#REF!</v>
      </c>
      <c r="C154" s="461" t="e">
        <f>#REF!</f>
        <v>#REF!</v>
      </c>
      <c r="D154" s="461" t="e">
        <f>#REF!</f>
        <v>#REF!</v>
      </c>
      <c r="E154" s="461" t="e">
        <f t="shared" si="28"/>
        <v>#REF!</v>
      </c>
      <c r="F154" s="461" t="e">
        <f>SUM(F150:F151)</f>
        <v>#REF!</v>
      </c>
      <c r="G154" s="461" t="e">
        <f>SUM(G150:G151)</f>
        <v>#REF!</v>
      </c>
      <c r="H154" s="461" t="e">
        <f t="shared" si="29"/>
        <v>#REF!</v>
      </c>
      <c r="I154" s="461" t="e">
        <f>SUM(I150:I151)</f>
        <v>#REF!</v>
      </c>
      <c r="J154" s="461" t="e">
        <f>SUM(J150:J151)</f>
        <v>#REF!</v>
      </c>
      <c r="K154" s="461" t="e">
        <f t="shared" si="30"/>
        <v>#REF!</v>
      </c>
      <c r="L154" s="461" t="e">
        <f>SUM(L150:L151)</f>
        <v>#REF!</v>
      </c>
      <c r="M154" s="461" t="e">
        <f>SUM(M150:M151)</f>
        <v>#REF!</v>
      </c>
      <c r="N154" s="461" t="e">
        <f t="shared" si="31"/>
        <v>#REF!</v>
      </c>
      <c r="O154" s="461" t="e">
        <f>SUM(O150:O151)</f>
        <v>#REF!</v>
      </c>
      <c r="P154" s="461" t="e">
        <f>SUM(P150:P151)</f>
        <v>#REF!</v>
      </c>
      <c r="Q154" s="461" t="e">
        <f t="shared" si="32"/>
        <v>#REF!</v>
      </c>
      <c r="R154" s="461" t="e">
        <f>SUM(R150:R151)</f>
        <v>#REF!</v>
      </c>
      <c r="S154" s="461" t="e">
        <f>SUM(S150:S151)</f>
        <v>#REF!</v>
      </c>
      <c r="T154" s="462" t="e">
        <f t="shared" si="36"/>
        <v>#REF!</v>
      </c>
      <c r="U154" s="462" t="e">
        <f t="shared" si="37"/>
        <v>#REF!</v>
      </c>
      <c r="V154" s="462" t="e">
        <f t="shared" si="38"/>
        <v>#REF!</v>
      </c>
      <c r="W154" s="645" t="e">
        <f t="shared" si="33"/>
        <v>#REF!</v>
      </c>
      <c r="X154" s="645" t="e">
        <f t="shared" si="34"/>
        <v>#REF!</v>
      </c>
      <c r="Y154" s="646" t="e">
        <f t="shared" si="35"/>
        <v>#REF!</v>
      </c>
      <c r="Z154" s="374"/>
      <c r="AA154" s="374"/>
    </row>
    <row r="155" spans="1:27" s="373" customFormat="1" ht="14.7" customHeight="1">
      <c r="A155" s="635" t="s">
        <v>834</v>
      </c>
      <c r="B155" s="455" t="e">
        <f>#REF!</f>
        <v>#REF!</v>
      </c>
      <c r="C155" s="455" t="e">
        <f>#REF!</f>
        <v>#REF!</v>
      </c>
      <c r="D155" s="455" t="e">
        <f>#REF!</f>
        <v>#REF!</v>
      </c>
      <c r="E155" s="455" t="e">
        <f t="shared" si="28"/>
        <v>#REF!</v>
      </c>
      <c r="F155" s="455" t="e">
        <f>SUM(F156:F159)</f>
        <v>#REF!</v>
      </c>
      <c r="G155" s="455" t="e">
        <f>SUM(G156:G159)</f>
        <v>#REF!</v>
      </c>
      <c r="H155" s="455" t="e">
        <f t="shared" si="29"/>
        <v>#REF!</v>
      </c>
      <c r="I155" s="455" t="e">
        <f>SUM(I156:I159)</f>
        <v>#REF!</v>
      </c>
      <c r="J155" s="455" t="e">
        <f>SUM(J156:J159)</f>
        <v>#REF!</v>
      </c>
      <c r="K155" s="455" t="e">
        <f t="shared" si="30"/>
        <v>#REF!</v>
      </c>
      <c r="L155" s="455" t="e">
        <f>SUM(L156:L159)</f>
        <v>#REF!</v>
      </c>
      <c r="M155" s="455" t="e">
        <f>SUM(M156:M159)</f>
        <v>#REF!</v>
      </c>
      <c r="N155" s="455" t="e">
        <f t="shared" si="31"/>
        <v>#REF!</v>
      </c>
      <c r="O155" s="455" t="e">
        <f>SUM(O156:O159)</f>
        <v>#REF!</v>
      </c>
      <c r="P155" s="455" t="e">
        <f>SUM(P156:P159)</f>
        <v>#REF!</v>
      </c>
      <c r="Q155" s="455" t="e">
        <f t="shared" si="32"/>
        <v>#REF!</v>
      </c>
      <c r="R155" s="455" t="e">
        <f>SUM(R156:R159)</f>
        <v>#REF!</v>
      </c>
      <c r="S155" s="455" t="e">
        <f>SUM(S156:S159)</f>
        <v>#REF!</v>
      </c>
      <c r="T155" s="288" t="e">
        <f t="shared" si="36"/>
        <v>#REF!</v>
      </c>
      <c r="U155" s="288" t="e">
        <f t="shared" si="37"/>
        <v>#REF!</v>
      </c>
      <c r="V155" s="288" t="e">
        <f t="shared" si="38"/>
        <v>#REF!</v>
      </c>
      <c r="W155" s="647" t="e">
        <f t="shared" si="33"/>
        <v>#REF!</v>
      </c>
      <c r="X155" s="647" t="e">
        <f t="shared" si="34"/>
        <v>#REF!</v>
      </c>
      <c r="Y155" s="648" t="e">
        <f t="shared" si="35"/>
        <v>#REF!</v>
      </c>
      <c r="Z155" s="374"/>
      <c r="AA155" s="374"/>
    </row>
    <row r="156" spans="1:27" s="373" customFormat="1" ht="14.7" customHeight="1">
      <c r="A156" s="638" t="s">
        <v>733</v>
      </c>
      <c r="B156" s="454" t="e">
        <f>#REF!</f>
        <v>#REF!</v>
      </c>
      <c r="C156" s="454" t="e">
        <f>#REF!</f>
        <v>#REF!</v>
      </c>
      <c r="D156" s="454" t="e">
        <f>#REF!</f>
        <v>#REF!</v>
      </c>
      <c r="E156" s="454" t="e">
        <f t="shared" si="28"/>
        <v>#REF!</v>
      </c>
      <c r="F156" s="454" t="e">
        <f>ROUNDDOWN($C156*$C$2,0)+3</f>
        <v>#REF!</v>
      </c>
      <c r="G156" s="454" t="e">
        <f>-F156</f>
        <v>#REF!</v>
      </c>
      <c r="H156" s="454" t="e">
        <f t="shared" si="29"/>
        <v>#REF!</v>
      </c>
      <c r="I156" s="454" t="e">
        <f t="shared" ref="I156:I162" si="39">ROUNDDOWN($C156*$D$2,0)</f>
        <v>#REF!</v>
      </c>
      <c r="J156" s="454" t="e">
        <f>-I156</f>
        <v>#REF!</v>
      </c>
      <c r="K156" s="454" t="e">
        <f t="shared" si="30"/>
        <v>#REF!</v>
      </c>
      <c r="L156" s="454" t="e">
        <f t="shared" ref="L156:L162" si="40">ROUNDDOWN($C156*$E$2,0)</f>
        <v>#REF!</v>
      </c>
      <c r="M156" s="454" t="e">
        <f>-L156</f>
        <v>#REF!</v>
      </c>
      <c r="N156" s="454" t="e">
        <f t="shared" si="31"/>
        <v>#REF!</v>
      </c>
      <c r="O156" s="454" t="e">
        <f t="shared" ref="O156:O162" si="41">ROUNDDOWN($C156*$F$2,0)</f>
        <v>#REF!</v>
      </c>
      <c r="P156" s="454" t="e">
        <f>-O156</f>
        <v>#REF!</v>
      </c>
      <c r="Q156" s="454" t="e">
        <f t="shared" si="32"/>
        <v>#REF!</v>
      </c>
      <c r="R156" s="454" t="e">
        <f t="shared" ref="R156:R162" si="42">ROUNDDOWN($C156*$G$2,0)</f>
        <v>#REF!</v>
      </c>
      <c r="S156" s="454" t="e">
        <f>-R156</f>
        <v>#REF!</v>
      </c>
      <c r="T156" s="453" t="e">
        <f t="shared" si="36"/>
        <v>#REF!</v>
      </c>
      <c r="U156" s="453" t="e">
        <f t="shared" si="37"/>
        <v>#REF!</v>
      </c>
      <c r="V156" s="453" t="e">
        <f t="shared" si="38"/>
        <v>#REF!</v>
      </c>
      <c r="W156" s="649" t="e">
        <f t="shared" si="33"/>
        <v>#REF!</v>
      </c>
      <c r="X156" s="649" t="e">
        <f t="shared" si="34"/>
        <v>#REF!</v>
      </c>
      <c r="Y156" s="650" t="e">
        <f t="shared" si="35"/>
        <v>#REF!</v>
      </c>
      <c r="Z156" s="374"/>
      <c r="AA156" s="374"/>
    </row>
    <row r="157" spans="1:27" s="373" customFormat="1" ht="14.7" customHeight="1">
      <c r="A157" s="638" t="s">
        <v>734</v>
      </c>
      <c r="B157" s="454" t="e">
        <f>#REF!</f>
        <v>#REF!</v>
      </c>
      <c r="C157" s="454" t="e">
        <f>#REF!</f>
        <v>#REF!</v>
      </c>
      <c r="D157" s="454" t="e">
        <f>#REF!</f>
        <v>#REF!</v>
      </c>
      <c r="E157" s="454" t="e">
        <f t="shared" si="28"/>
        <v>#REF!</v>
      </c>
      <c r="F157" s="454" t="e">
        <f>ROUNDDOWN($C157*$C$2,0)-3</f>
        <v>#REF!</v>
      </c>
      <c r="G157" s="454" t="e">
        <f>-F157</f>
        <v>#REF!</v>
      </c>
      <c r="H157" s="454" t="e">
        <f t="shared" si="29"/>
        <v>#REF!</v>
      </c>
      <c r="I157" s="454" t="e">
        <f t="shared" si="39"/>
        <v>#REF!</v>
      </c>
      <c r="J157" s="454" t="e">
        <f>-I157</f>
        <v>#REF!</v>
      </c>
      <c r="K157" s="454" t="e">
        <f t="shared" si="30"/>
        <v>#REF!</v>
      </c>
      <c r="L157" s="454" t="e">
        <f t="shared" si="40"/>
        <v>#REF!</v>
      </c>
      <c r="M157" s="454" t="e">
        <f>-L157</f>
        <v>#REF!</v>
      </c>
      <c r="N157" s="454" t="e">
        <f t="shared" si="31"/>
        <v>#REF!</v>
      </c>
      <c r="O157" s="454" t="e">
        <f t="shared" si="41"/>
        <v>#REF!</v>
      </c>
      <c r="P157" s="454" t="e">
        <f>-O157</f>
        <v>#REF!</v>
      </c>
      <c r="Q157" s="454" t="e">
        <f t="shared" si="32"/>
        <v>#REF!</v>
      </c>
      <c r="R157" s="454" t="e">
        <f t="shared" si="42"/>
        <v>#REF!</v>
      </c>
      <c r="S157" s="454" t="e">
        <f>-R157</f>
        <v>#REF!</v>
      </c>
      <c r="T157" s="453" t="e">
        <f t="shared" si="36"/>
        <v>#REF!</v>
      </c>
      <c r="U157" s="453" t="e">
        <f t="shared" si="37"/>
        <v>#REF!</v>
      </c>
      <c r="V157" s="453" t="e">
        <f t="shared" si="38"/>
        <v>#REF!</v>
      </c>
      <c r="W157" s="649" t="e">
        <f t="shared" si="33"/>
        <v>#REF!</v>
      </c>
      <c r="X157" s="649" t="e">
        <f t="shared" si="34"/>
        <v>#REF!</v>
      </c>
      <c r="Y157" s="650" t="e">
        <f t="shared" si="35"/>
        <v>#REF!</v>
      </c>
      <c r="Z157" s="374"/>
      <c r="AA157" s="374"/>
    </row>
    <row r="158" spans="1:27" s="373" customFormat="1" ht="14.7" customHeight="1">
      <c r="A158" s="638" t="s">
        <v>735</v>
      </c>
      <c r="B158" s="454" t="e">
        <f>#REF!</f>
        <v>#REF!</v>
      </c>
      <c r="C158" s="454" t="e">
        <f>#REF!</f>
        <v>#REF!</v>
      </c>
      <c r="D158" s="454" t="e">
        <f>#REF!</f>
        <v>#REF!</v>
      </c>
      <c r="E158" s="454" t="e">
        <f t="shared" si="28"/>
        <v>#REF!</v>
      </c>
      <c r="F158" s="454" t="e">
        <f>ROUNDDOWN($C158*$C$2,0)</f>
        <v>#REF!</v>
      </c>
      <c r="G158" s="454" t="e">
        <f>-F158</f>
        <v>#REF!</v>
      </c>
      <c r="H158" s="454" t="e">
        <f t="shared" si="29"/>
        <v>#REF!</v>
      </c>
      <c r="I158" s="454" t="e">
        <f t="shared" si="39"/>
        <v>#REF!</v>
      </c>
      <c r="J158" s="454" t="e">
        <f>-I158</f>
        <v>#REF!</v>
      </c>
      <c r="K158" s="454" t="e">
        <f t="shared" si="30"/>
        <v>#REF!</v>
      </c>
      <c r="L158" s="454" t="e">
        <f t="shared" si="40"/>
        <v>#REF!</v>
      </c>
      <c r="M158" s="454" t="e">
        <f>-L158</f>
        <v>#REF!</v>
      </c>
      <c r="N158" s="454" t="e">
        <f t="shared" si="31"/>
        <v>#REF!</v>
      </c>
      <c r="O158" s="454" t="e">
        <f t="shared" si="41"/>
        <v>#REF!</v>
      </c>
      <c r="P158" s="454" t="e">
        <f>-O158</f>
        <v>#REF!</v>
      </c>
      <c r="Q158" s="454" t="e">
        <f t="shared" si="32"/>
        <v>#REF!</v>
      </c>
      <c r="R158" s="454" t="e">
        <f t="shared" si="42"/>
        <v>#REF!</v>
      </c>
      <c r="S158" s="454" t="e">
        <f>-R158</f>
        <v>#REF!</v>
      </c>
      <c r="T158" s="453" t="e">
        <f t="shared" si="36"/>
        <v>#REF!</v>
      </c>
      <c r="U158" s="453" t="e">
        <f t="shared" si="37"/>
        <v>#REF!</v>
      </c>
      <c r="V158" s="453" t="e">
        <f t="shared" si="38"/>
        <v>#REF!</v>
      </c>
      <c r="W158" s="649" t="e">
        <f t="shared" si="33"/>
        <v>#REF!</v>
      </c>
      <c r="X158" s="649" t="e">
        <f t="shared" si="34"/>
        <v>#REF!</v>
      </c>
      <c r="Y158" s="650" t="e">
        <f t="shared" si="35"/>
        <v>#REF!</v>
      </c>
      <c r="Z158" s="374"/>
      <c r="AA158" s="374"/>
    </row>
    <row r="159" spans="1:27" s="373" customFormat="1" ht="14.7" customHeight="1">
      <c r="A159" s="638" t="s">
        <v>736</v>
      </c>
      <c r="B159" s="454" t="e">
        <f>#REF!</f>
        <v>#REF!</v>
      </c>
      <c r="C159" s="454" t="e">
        <f>#REF!</f>
        <v>#REF!</v>
      </c>
      <c r="D159" s="454" t="e">
        <f>#REF!</f>
        <v>#REF!</v>
      </c>
      <c r="E159" s="454" t="e">
        <f t="shared" si="28"/>
        <v>#REF!</v>
      </c>
      <c r="F159" s="454" t="e">
        <f>ROUNDDOWN($C159*$C$2,0)</f>
        <v>#REF!</v>
      </c>
      <c r="G159" s="454" t="e">
        <f>-F159</f>
        <v>#REF!</v>
      </c>
      <c r="H159" s="454" t="e">
        <f t="shared" si="29"/>
        <v>#REF!</v>
      </c>
      <c r="I159" s="454" t="e">
        <f t="shared" si="39"/>
        <v>#REF!</v>
      </c>
      <c r="J159" s="454" t="e">
        <f>-I159</f>
        <v>#REF!</v>
      </c>
      <c r="K159" s="454" t="e">
        <f t="shared" si="30"/>
        <v>#REF!</v>
      </c>
      <c r="L159" s="454" t="e">
        <f t="shared" si="40"/>
        <v>#REF!</v>
      </c>
      <c r="M159" s="454" t="e">
        <f>-L159</f>
        <v>#REF!</v>
      </c>
      <c r="N159" s="454" t="e">
        <f t="shared" si="31"/>
        <v>#REF!</v>
      </c>
      <c r="O159" s="454" t="e">
        <f t="shared" si="41"/>
        <v>#REF!</v>
      </c>
      <c r="P159" s="454" t="e">
        <f>-O159</f>
        <v>#REF!</v>
      </c>
      <c r="Q159" s="454" t="e">
        <f t="shared" si="32"/>
        <v>#REF!</v>
      </c>
      <c r="R159" s="454" t="e">
        <f t="shared" si="42"/>
        <v>#REF!</v>
      </c>
      <c r="S159" s="454" t="e">
        <f>-R159</f>
        <v>#REF!</v>
      </c>
      <c r="T159" s="453" t="e">
        <f t="shared" si="36"/>
        <v>#REF!</v>
      </c>
      <c r="U159" s="453" t="e">
        <f t="shared" si="37"/>
        <v>#REF!</v>
      </c>
      <c r="V159" s="453" t="e">
        <f t="shared" si="38"/>
        <v>#REF!</v>
      </c>
      <c r="W159" s="649" t="e">
        <f t="shared" si="33"/>
        <v>#REF!</v>
      </c>
      <c r="X159" s="649" t="e">
        <f t="shared" si="34"/>
        <v>#REF!</v>
      </c>
      <c r="Y159" s="650" t="e">
        <f t="shared" si="35"/>
        <v>#REF!</v>
      </c>
      <c r="Z159" s="374"/>
      <c r="AA159" s="374"/>
    </row>
    <row r="160" spans="1:27" s="373" customFormat="1" ht="14.7" customHeight="1">
      <c r="A160" s="636" t="s">
        <v>737</v>
      </c>
      <c r="B160" s="454" t="e">
        <f>#REF!</f>
        <v>#REF!</v>
      </c>
      <c r="C160" s="454" t="e">
        <f>#REF!</f>
        <v>#REF!</v>
      </c>
      <c r="D160" s="454" t="e">
        <f>#REF!</f>
        <v>#REF!</v>
      </c>
      <c r="E160" s="454" t="e">
        <f t="shared" si="28"/>
        <v>#REF!</v>
      </c>
      <c r="F160" s="454" t="e">
        <f>ROUNDDOWN($C160*$C$2,0)</f>
        <v>#REF!</v>
      </c>
      <c r="G160" s="454" t="e">
        <f>ROUNDDOWN($D160*$C$2,0)</f>
        <v>#REF!</v>
      </c>
      <c r="H160" s="454" t="e">
        <f t="shared" si="29"/>
        <v>#REF!</v>
      </c>
      <c r="I160" s="454" t="e">
        <f t="shared" si="39"/>
        <v>#REF!</v>
      </c>
      <c r="J160" s="454" t="e">
        <f>ROUNDDOWN($D160*$D$2,0)</f>
        <v>#REF!</v>
      </c>
      <c r="K160" s="454" t="e">
        <f t="shared" si="30"/>
        <v>#REF!</v>
      </c>
      <c r="L160" s="454" t="e">
        <f t="shared" si="40"/>
        <v>#REF!</v>
      </c>
      <c r="M160" s="454" t="e">
        <f>ROUNDDOWN($D160*$E$2,0)</f>
        <v>#REF!</v>
      </c>
      <c r="N160" s="454" t="e">
        <f t="shared" si="31"/>
        <v>#REF!</v>
      </c>
      <c r="O160" s="454" t="e">
        <f t="shared" si="41"/>
        <v>#REF!</v>
      </c>
      <c r="P160" s="454" t="e">
        <f>ROUNDDOWN($D160*$F$2,0)</f>
        <v>#REF!</v>
      </c>
      <c r="Q160" s="454" t="e">
        <f t="shared" si="32"/>
        <v>#REF!</v>
      </c>
      <c r="R160" s="454" t="e">
        <f t="shared" si="42"/>
        <v>#REF!</v>
      </c>
      <c r="S160" s="454" t="e">
        <f>ROUNDDOWN($D160*$G$2,0)</f>
        <v>#REF!</v>
      </c>
      <c r="T160" s="453" t="e">
        <f t="shared" si="36"/>
        <v>#REF!</v>
      </c>
      <c r="U160" s="453" t="e">
        <f t="shared" si="37"/>
        <v>#REF!</v>
      </c>
      <c r="V160" s="453" t="e">
        <f t="shared" si="38"/>
        <v>#REF!</v>
      </c>
      <c r="W160" s="649" t="e">
        <f t="shared" si="33"/>
        <v>#REF!</v>
      </c>
      <c r="X160" s="649" t="e">
        <f t="shared" si="34"/>
        <v>#REF!</v>
      </c>
      <c r="Y160" s="650" t="e">
        <f t="shared" si="35"/>
        <v>#REF!</v>
      </c>
      <c r="Z160" s="374"/>
      <c r="AA160" s="374"/>
    </row>
    <row r="161" spans="1:27" s="373" customFormat="1" ht="14.7" customHeight="1">
      <c r="A161" s="636" t="s">
        <v>835</v>
      </c>
      <c r="B161" s="454" t="e">
        <f>#REF!</f>
        <v>#REF!</v>
      </c>
      <c r="C161" s="454" t="e">
        <f>#REF!</f>
        <v>#REF!</v>
      </c>
      <c r="D161" s="454" t="e">
        <f>#REF!</f>
        <v>#REF!</v>
      </c>
      <c r="E161" s="454" t="e">
        <f t="shared" si="28"/>
        <v>#REF!</v>
      </c>
      <c r="F161" s="454" t="e">
        <f>ROUNDDOWN($C161*$C$2,0)</f>
        <v>#REF!</v>
      </c>
      <c r="G161" s="454" t="e">
        <f>ROUNDDOWN($D161*$C$2,0)</f>
        <v>#REF!</v>
      </c>
      <c r="H161" s="454" t="e">
        <f t="shared" si="29"/>
        <v>#REF!</v>
      </c>
      <c r="I161" s="454" t="e">
        <f t="shared" si="39"/>
        <v>#REF!</v>
      </c>
      <c r="J161" s="454" t="e">
        <f>ROUNDDOWN($D161*$D$2,0)</f>
        <v>#REF!</v>
      </c>
      <c r="K161" s="454" t="e">
        <f t="shared" si="30"/>
        <v>#REF!</v>
      </c>
      <c r="L161" s="454" t="e">
        <f t="shared" si="40"/>
        <v>#REF!</v>
      </c>
      <c r="M161" s="454" t="e">
        <f>ROUNDDOWN($D161*$E$2,0)</f>
        <v>#REF!</v>
      </c>
      <c r="N161" s="454" t="e">
        <f t="shared" si="31"/>
        <v>#REF!</v>
      </c>
      <c r="O161" s="454" t="e">
        <f t="shared" si="41"/>
        <v>#REF!</v>
      </c>
      <c r="P161" s="454" t="e">
        <f>ROUNDDOWN($D161*$F$2,0)</f>
        <v>#REF!</v>
      </c>
      <c r="Q161" s="454" t="e">
        <f t="shared" si="32"/>
        <v>#REF!</v>
      </c>
      <c r="R161" s="454" t="e">
        <f t="shared" si="42"/>
        <v>#REF!</v>
      </c>
      <c r="S161" s="454" t="e">
        <f>ROUNDDOWN($D161*$G$2,0)</f>
        <v>#REF!</v>
      </c>
      <c r="T161" s="453" t="e">
        <f t="shared" si="36"/>
        <v>#REF!</v>
      </c>
      <c r="U161" s="453" t="e">
        <f t="shared" si="37"/>
        <v>#REF!</v>
      </c>
      <c r="V161" s="453" t="e">
        <f t="shared" si="38"/>
        <v>#REF!</v>
      </c>
      <c r="W161" s="649" t="e">
        <f t="shared" si="33"/>
        <v>#REF!</v>
      </c>
      <c r="X161" s="649" t="e">
        <f t="shared" si="34"/>
        <v>#REF!</v>
      </c>
      <c r="Y161" s="650" t="e">
        <f t="shared" si="35"/>
        <v>#REF!</v>
      </c>
      <c r="Z161" s="374"/>
      <c r="AA161" s="374"/>
    </row>
    <row r="162" spans="1:27" s="373" customFormat="1" ht="14.7" customHeight="1" thickBot="1">
      <c r="A162" s="637" t="s">
        <v>710</v>
      </c>
      <c r="B162" s="463" t="e">
        <f>#REF!</f>
        <v>#REF!</v>
      </c>
      <c r="C162" s="463" t="e">
        <f>#REF!</f>
        <v>#REF!</v>
      </c>
      <c r="D162" s="463" t="e">
        <f>#REF!</f>
        <v>#REF!</v>
      </c>
      <c r="E162" s="463" t="e">
        <f t="shared" si="28"/>
        <v>#REF!</v>
      </c>
      <c r="F162" s="463" t="e">
        <f>ROUNDDOWN($C162*$C$2,0)</f>
        <v>#REF!</v>
      </c>
      <c r="G162" s="463" t="e">
        <f>ROUNDDOWN($D162*$C$2,0)</f>
        <v>#REF!</v>
      </c>
      <c r="H162" s="463" t="e">
        <f t="shared" si="29"/>
        <v>#REF!</v>
      </c>
      <c r="I162" s="463" t="e">
        <f t="shared" si="39"/>
        <v>#REF!</v>
      </c>
      <c r="J162" s="463" t="e">
        <f>ROUNDDOWN($D162*$D$2,0)</f>
        <v>#REF!</v>
      </c>
      <c r="K162" s="463" t="e">
        <f t="shared" si="30"/>
        <v>#REF!</v>
      </c>
      <c r="L162" s="463" t="e">
        <f t="shared" si="40"/>
        <v>#REF!</v>
      </c>
      <c r="M162" s="463" t="e">
        <f>ROUNDDOWN($D162*$E$2,0)</f>
        <v>#REF!</v>
      </c>
      <c r="N162" s="463" t="e">
        <f t="shared" si="31"/>
        <v>#REF!</v>
      </c>
      <c r="O162" s="463" t="e">
        <f t="shared" si="41"/>
        <v>#REF!</v>
      </c>
      <c r="P162" s="463" t="e">
        <f>ROUNDDOWN($D162*$F$2,0)</f>
        <v>#REF!</v>
      </c>
      <c r="Q162" s="463" t="e">
        <f t="shared" si="32"/>
        <v>#REF!</v>
      </c>
      <c r="R162" s="463" t="e">
        <f t="shared" si="42"/>
        <v>#REF!</v>
      </c>
      <c r="S162" s="463" t="e">
        <f>ROUNDDOWN($D162*$G$2,0)</f>
        <v>#REF!</v>
      </c>
      <c r="T162" s="464" t="e">
        <f t="shared" si="36"/>
        <v>#REF!</v>
      </c>
      <c r="U162" s="464" t="e">
        <f t="shared" si="37"/>
        <v>#REF!</v>
      </c>
      <c r="V162" s="464" t="e">
        <f t="shared" si="38"/>
        <v>#REF!</v>
      </c>
      <c r="W162" s="651" t="e">
        <f t="shared" si="33"/>
        <v>#REF!</v>
      </c>
      <c r="X162" s="651" t="e">
        <f t="shared" si="34"/>
        <v>#REF!</v>
      </c>
      <c r="Y162" s="652" t="e">
        <f t="shared" si="35"/>
        <v>#REF!</v>
      </c>
      <c r="Z162" s="374"/>
      <c r="AA162" s="374"/>
    </row>
    <row r="163" spans="1:27" s="373" customFormat="1" ht="14.7" customHeight="1" thickBot="1">
      <c r="A163" s="640" t="s">
        <v>836</v>
      </c>
      <c r="B163" s="461" t="e">
        <f>#REF!</f>
        <v>#REF!</v>
      </c>
      <c r="C163" s="461" t="e">
        <f>#REF!</f>
        <v>#REF!</v>
      </c>
      <c r="D163" s="461" t="e">
        <f>#REF!</f>
        <v>#REF!</v>
      </c>
      <c r="E163" s="461" t="e">
        <f>SUM(F163:G163)</f>
        <v>#REF!</v>
      </c>
      <c r="F163" s="461" t="e">
        <f>SUM(F154:F155,F160:F162)</f>
        <v>#REF!</v>
      </c>
      <c r="G163" s="461" t="e">
        <f>SUM(G154:G155,G160:G162)</f>
        <v>#REF!</v>
      </c>
      <c r="H163" s="461" t="e">
        <f>SUM(I163:J163)</f>
        <v>#REF!</v>
      </c>
      <c r="I163" s="461" t="e">
        <f>SUM(I154:I155,I160:I162)</f>
        <v>#REF!</v>
      </c>
      <c r="J163" s="461" t="e">
        <f>SUM(J154:J155,J160:J162)</f>
        <v>#REF!</v>
      </c>
      <c r="K163" s="461" t="e">
        <f>SUM(L163:M163)</f>
        <v>#REF!</v>
      </c>
      <c r="L163" s="461" t="e">
        <f>SUM(L154:L155,L160:L162)</f>
        <v>#REF!</v>
      </c>
      <c r="M163" s="461" t="e">
        <f>SUM(M154:M155,M160:M162)</f>
        <v>#REF!</v>
      </c>
      <c r="N163" s="461" t="e">
        <f>SUM(O163:P163)</f>
        <v>#REF!</v>
      </c>
      <c r="O163" s="461" t="e">
        <f>SUM(O154:O155,O160:O162)</f>
        <v>#REF!</v>
      </c>
      <c r="P163" s="461" t="e">
        <f>SUM(P154:P155,P160:P162)</f>
        <v>#REF!</v>
      </c>
      <c r="Q163" s="461" t="e">
        <f>SUM(R163:S163)</f>
        <v>#REF!</v>
      </c>
      <c r="R163" s="461" t="e">
        <f>SUM(R154:R155,R160:R162)</f>
        <v>#REF!</v>
      </c>
      <c r="S163" s="461" t="e">
        <f>SUM(S154:S155,S160:S162)</f>
        <v>#REF!</v>
      </c>
      <c r="T163" s="462" t="e">
        <f t="shared" si="36"/>
        <v>#REF!</v>
      </c>
      <c r="U163" s="462" t="e">
        <f t="shared" si="37"/>
        <v>#REF!</v>
      </c>
      <c r="V163" s="462" t="e">
        <f t="shared" si="38"/>
        <v>#REF!</v>
      </c>
      <c r="W163" s="645" t="e">
        <f t="shared" si="33"/>
        <v>#REF!</v>
      </c>
      <c r="X163" s="645" t="e">
        <f t="shared" si="34"/>
        <v>#REF!</v>
      </c>
      <c r="Y163" s="646" t="e">
        <f t="shared" si="35"/>
        <v>#REF!</v>
      </c>
      <c r="Z163" s="374"/>
      <c r="AA163" s="374"/>
    </row>
    <row r="164" spans="1:27" s="373" customFormat="1" ht="14.7" customHeight="1" thickBot="1">
      <c r="A164" s="465" t="s">
        <v>837</v>
      </c>
      <c r="B164" s="466" t="e">
        <f>#REF!</f>
        <v>#REF!</v>
      </c>
      <c r="C164" s="466" t="e">
        <f>#REF!</f>
        <v>#REF!</v>
      </c>
      <c r="D164" s="466" t="e">
        <f>#REF!</f>
        <v>#REF!</v>
      </c>
      <c r="E164" s="466" t="e">
        <f>SUM(F164:G164)</f>
        <v>#REF!</v>
      </c>
      <c r="F164" s="466" t="e">
        <f>F149+F163</f>
        <v>#REF!</v>
      </c>
      <c r="G164" s="466" t="e">
        <f>G149+G163</f>
        <v>#REF!</v>
      </c>
      <c r="H164" s="466" t="e">
        <f>SUM(I164:J164)</f>
        <v>#REF!</v>
      </c>
      <c r="I164" s="466" t="e">
        <f>I149+I163</f>
        <v>#REF!</v>
      </c>
      <c r="J164" s="466" t="e">
        <f>J149+J163</f>
        <v>#REF!</v>
      </c>
      <c r="K164" s="466" t="e">
        <f>SUM(L164:M164)</f>
        <v>#REF!</v>
      </c>
      <c r="L164" s="466" t="e">
        <f>L149+L163</f>
        <v>#REF!</v>
      </c>
      <c r="M164" s="466" t="e">
        <f>M149+M163</f>
        <v>#REF!</v>
      </c>
      <c r="N164" s="466" t="e">
        <f>SUM(O164:P164)</f>
        <v>#REF!</v>
      </c>
      <c r="O164" s="466" t="e">
        <f>O149+O163</f>
        <v>#REF!</v>
      </c>
      <c r="P164" s="466" t="e">
        <f>P149+P163</f>
        <v>#REF!</v>
      </c>
      <c r="Q164" s="466" t="e">
        <f>SUM(R164:S164)</f>
        <v>#REF!</v>
      </c>
      <c r="R164" s="466" t="e">
        <f>R149+R163</f>
        <v>#REF!</v>
      </c>
      <c r="S164" s="466" t="e">
        <f>S149+S163</f>
        <v>#REF!</v>
      </c>
      <c r="T164" s="303" t="e">
        <f t="shared" si="36"/>
        <v>#REF!</v>
      </c>
      <c r="U164" s="303" t="e">
        <f t="shared" si="37"/>
        <v>#REF!</v>
      </c>
      <c r="V164" s="303" t="e">
        <f t="shared" si="38"/>
        <v>#REF!</v>
      </c>
      <c r="W164" s="653" t="e">
        <f t="shared" si="33"/>
        <v>#REF!</v>
      </c>
      <c r="X164" s="653" t="e">
        <f t="shared" si="34"/>
        <v>#REF!</v>
      </c>
      <c r="Y164" s="654" t="e">
        <f t="shared" si="35"/>
        <v>#REF!</v>
      </c>
      <c r="Z164" s="374"/>
      <c r="AA164" s="374"/>
    </row>
    <row r="165" spans="1:27" s="373" customFormat="1" ht="14.7" customHeight="1"/>
    <row r="166" spans="1:27" s="373" customFormat="1" ht="14.7" customHeight="1">
      <c r="A166" s="373" t="s">
        <v>951</v>
      </c>
    </row>
    <row r="167" spans="1:27" s="373" customFormat="1" ht="14.7" customHeight="1"/>
    <row r="168" spans="1:27" s="373" customFormat="1" ht="14.7" customHeight="1">
      <c r="A168" s="373" t="s">
        <v>811</v>
      </c>
      <c r="E168" s="373" t="e">
        <f>C85-E164</f>
        <v>#REF!</v>
      </c>
      <c r="H168" s="373" t="e">
        <f>D85-H164</f>
        <v>#REF!</v>
      </c>
      <c r="K168" s="373" t="e">
        <f>E85-K164</f>
        <v>#REF!</v>
      </c>
      <c r="N168" s="373" t="e">
        <f>H85-T164</f>
        <v>#REF!</v>
      </c>
    </row>
    <row r="169" spans="1:27" s="373" customFormat="1" ht="14.7" customHeight="1">
      <c r="A169" s="373" t="s">
        <v>790</v>
      </c>
      <c r="E169" s="373" t="e">
        <f>C83-F164</f>
        <v>#REF!</v>
      </c>
      <c r="H169" s="373" t="e">
        <f>D83-I164</f>
        <v>#REF!</v>
      </c>
      <c r="K169" s="373" t="e">
        <f>E83-L164</f>
        <v>#REF!</v>
      </c>
      <c r="N169" s="373" t="e">
        <f>H83-U164</f>
        <v>#REF!</v>
      </c>
    </row>
    <row r="170" spans="1:27" s="373" customFormat="1" ht="14.7" customHeight="1">
      <c r="A170" s="373" t="s">
        <v>792</v>
      </c>
      <c r="E170" s="373" t="e">
        <f>C84-G164</f>
        <v>#REF!</v>
      </c>
      <c r="H170" s="373" t="e">
        <f>D84-J164</f>
        <v>#REF!</v>
      </c>
      <c r="K170" s="373" t="e">
        <f>E84-M164</f>
        <v>#REF!</v>
      </c>
      <c r="N170" s="373" t="e">
        <f>H84-V164</f>
        <v>#REF!</v>
      </c>
    </row>
    <row r="171" spans="1:27" s="373" customFormat="1" ht="14.7" customHeight="1"/>
    <row r="172" spans="1:27" s="373" customFormat="1" ht="14.7" customHeight="1"/>
    <row r="173" spans="1:27" s="373" customFormat="1" ht="14.7" customHeight="1"/>
    <row r="174" spans="1:27" s="373" customFormat="1" ht="14.7" customHeight="1"/>
    <row r="175" spans="1:27" s="373" customFormat="1" ht="14.7" customHeight="1">
      <c r="A175" s="373" t="s">
        <v>648</v>
      </c>
    </row>
    <row r="176" spans="1:27" s="529" customFormat="1" ht="23.4">
      <c r="A176" s="529" t="s">
        <v>649</v>
      </c>
    </row>
    <row r="177" spans="1:9" s="373" customFormat="1" ht="14.7" customHeight="1">
      <c r="A177" s="373" t="s">
        <v>650</v>
      </c>
    </row>
    <row r="178" spans="1:9" s="473" customFormat="1" ht="14.7" customHeight="1" thickBot="1">
      <c r="A178" s="373" t="s">
        <v>651</v>
      </c>
    </row>
    <row r="179" spans="1:9" s="373" customFormat="1" ht="14.7" customHeight="1">
      <c r="A179" s="530" t="s">
        <v>653</v>
      </c>
      <c r="B179" s="531" t="s">
        <v>943</v>
      </c>
      <c r="C179" s="531" t="str">
        <f>C$1</f>
        <v>長万部町</v>
      </c>
      <c r="D179" s="531" t="str">
        <f>D$1</f>
        <v>八雲町</v>
      </c>
      <c r="E179" s="531">
        <f>E$1</f>
        <v>0</v>
      </c>
      <c r="F179" s="531">
        <f>F$1</f>
        <v>0</v>
      </c>
      <c r="G179" s="531">
        <f>G$1</f>
        <v>0</v>
      </c>
      <c r="H179" s="531" t="s">
        <v>378</v>
      </c>
      <c r="I179" s="532" t="s">
        <v>950</v>
      </c>
    </row>
    <row r="180" spans="1:9" s="398" customFormat="1" ht="14.7" customHeight="1">
      <c r="A180" s="522" t="s">
        <v>655</v>
      </c>
      <c r="B180" s="506" t="e">
        <f>IF(#REF!="","",#REF!)</f>
        <v>#REF!</v>
      </c>
      <c r="C180" s="533"/>
      <c r="D180" s="533"/>
      <c r="E180" s="533"/>
      <c r="F180" s="533"/>
      <c r="G180" s="533"/>
      <c r="H180" s="533"/>
      <c r="I180" s="534"/>
    </row>
    <row r="181" spans="1:9" s="373" customFormat="1" ht="14.7" customHeight="1">
      <c r="A181" s="629" t="s">
        <v>656</v>
      </c>
      <c r="B181" s="506" t="e">
        <f>#REF!</f>
        <v>#REF!</v>
      </c>
      <c r="C181" s="506" t="e">
        <f>C182+C187</f>
        <v>#REF!</v>
      </c>
      <c r="D181" s="506" t="e">
        <f>D182+D187</f>
        <v>#REF!</v>
      </c>
      <c r="E181" s="506" t="e">
        <f>E182+E187</f>
        <v>#REF!</v>
      </c>
      <c r="F181" s="506" t="e">
        <f>F182+F187</f>
        <v>#REF!</v>
      </c>
      <c r="G181" s="506" t="e">
        <f>G182+G187</f>
        <v>#REF!</v>
      </c>
      <c r="H181" s="523" t="e">
        <f t="shared" ref="H181:H226" si="43">SUM(C181:G181)</f>
        <v>#REF!</v>
      </c>
      <c r="I181" s="535" t="e">
        <f t="shared" ref="I181:I226" si="44">B181-H181</f>
        <v>#REF!</v>
      </c>
    </row>
    <row r="182" spans="1:9" s="373" customFormat="1" ht="14.7" customHeight="1">
      <c r="A182" s="631" t="s">
        <v>657</v>
      </c>
      <c r="B182" s="506" t="e">
        <f>#REF!</f>
        <v>#REF!</v>
      </c>
      <c r="C182" s="506" t="e">
        <f>SUM(C183:C186)</f>
        <v>#REF!</v>
      </c>
      <c r="D182" s="506" t="e">
        <f>SUM(D183:D186)</f>
        <v>#REF!</v>
      </c>
      <c r="E182" s="506" t="e">
        <f>SUM(E183:E186)</f>
        <v>#REF!</v>
      </c>
      <c r="F182" s="506" t="e">
        <f>SUM(F183:F186)</f>
        <v>#REF!</v>
      </c>
      <c r="G182" s="506" t="e">
        <f>SUM(G183:G186)</f>
        <v>#REF!</v>
      </c>
      <c r="H182" s="523" t="e">
        <f t="shared" si="43"/>
        <v>#REF!</v>
      </c>
      <c r="I182" s="535" t="e">
        <f t="shared" si="44"/>
        <v>#REF!</v>
      </c>
    </row>
    <row r="183" spans="1:9" s="373" customFormat="1" ht="14.7" customHeight="1">
      <c r="A183" s="631" t="s">
        <v>658</v>
      </c>
      <c r="B183" s="506" t="e">
        <f>#REF!</f>
        <v>#REF!</v>
      </c>
      <c r="C183" s="506" t="e">
        <f>ROUNDDOWN($B183*C$2,0)+2</f>
        <v>#REF!</v>
      </c>
      <c r="D183" s="506" t="e">
        <f t="shared" ref="C183:G186" si="45">ROUNDDOWN($B183*D$2,0)</f>
        <v>#REF!</v>
      </c>
      <c r="E183" s="506" t="e">
        <f t="shared" si="45"/>
        <v>#REF!</v>
      </c>
      <c r="F183" s="506" t="e">
        <f t="shared" si="45"/>
        <v>#REF!</v>
      </c>
      <c r="G183" s="506" t="e">
        <f t="shared" si="45"/>
        <v>#REF!</v>
      </c>
      <c r="H183" s="523" t="e">
        <f t="shared" si="43"/>
        <v>#REF!</v>
      </c>
      <c r="I183" s="535" t="e">
        <f t="shared" si="44"/>
        <v>#REF!</v>
      </c>
    </row>
    <row r="184" spans="1:9" s="373" customFormat="1" ht="14.7" customHeight="1">
      <c r="A184" s="631" t="s">
        <v>659</v>
      </c>
      <c r="B184" s="506" t="e">
        <f>#REF!</f>
        <v>#REF!</v>
      </c>
      <c r="C184" s="506" t="e">
        <f>ROUNDDOWN($B184*C$2,0)+1</f>
        <v>#REF!</v>
      </c>
      <c r="D184" s="506" t="e">
        <f t="shared" si="45"/>
        <v>#REF!</v>
      </c>
      <c r="E184" s="506" t="e">
        <f t="shared" si="45"/>
        <v>#REF!</v>
      </c>
      <c r="F184" s="506" t="e">
        <f t="shared" si="45"/>
        <v>#REF!</v>
      </c>
      <c r="G184" s="506" t="e">
        <f t="shared" si="45"/>
        <v>#REF!</v>
      </c>
      <c r="H184" s="523" t="e">
        <f t="shared" si="43"/>
        <v>#REF!</v>
      </c>
      <c r="I184" s="535" t="e">
        <f t="shared" si="44"/>
        <v>#REF!</v>
      </c>
    </row>
    <row r="185" spans="1:9" s="373" customFormat="1" ht="14.7" customHeight="1">
      <c r="A185" s="631" t="s">
        <v>660</v>
      </c>
      <c r="B185" s="506" t="e">
        <f>#REF!</f>
        <v>#REF!</v>
      </c>
      <c r="C185" s="506" t="e">
        <f>ROUNDDOWN($B185*C$2,0)+2</f>
        <v>#REF!</v>
      </c>
      <c r="D185" s="506" t="e">
        <f t="shared" si="45"/>
        <v>#REF!</v>
      </c>
      <c r="E185" s="506" t="e">
        <f t="shared" si="45"/>
        <v>#REF!</v>
      </c>
      <c r="F185" s="506" t="e">
        <f t="shared" si="45"/>
        <v>#REF!</v>
      </c>
      <c r="G185" s="506" t="e">
        <f t="shared" si="45"/>
        <v>#REF!</v>
      </c>
      <c r="H185" s="523" t="e">
        <f t="shared" si="43"/>
        <v>#REF!</v>
      </c>
      <c r="I185" s="535" t="e">
        <f t="shared" si="44"/>
        <v>#REF!</v>
      </c>
    </row>
    <row r="186" spans="1:9" s="373" customFormat="1" ht="14.7" customHeight="1">
      <c r="A186" s="631" t="s">
        <v>661</v>
      </c>
      <c r="B186" s="506" t="e">
        <f>#REF!</f>
        <v>#REF!</v>
      </c>
      <c r="C186" s="506" t="e">
        <f t="shared" si="45"/>
        <v>#REF!</v>
      </c>
      <c r="D186" s="506" t="e">
        <f t="shared" si="45"/>
        <v>#REF!</v>
      </c>
      <c r="E186" s="506" t="e">
        <f t="shared" si="45"/>
        <v>#REF!</v>
      </c>
      <c r="F186" s="506" t="e">
        <f t="shared" si="45"/>
        <v>#REF!</v>
      </c>
      <c r="G186" s="506" t="e">
        <f t="shared" si="45"/>
        <v>#REF!</v>
      </c>
      <c r="H186" s="523" t="e">
        <f t="shared" si="43"/>
        <v>#REF!</v>
      </c>
      <c r="I186" s="535" t="e">
        <f t="shared" si="44"/>
        <v>#REF!</v>
      </c>
    </row>
    <row r="187" spans="1:9" s="373" customFormat="1" ht="14.7" customHeight="1">
      <c r="A187" s="629" t="s">
        <v>662</v>
      </c>
      <c r="B187" s="506" t="e">
        <f>#REF!</f>
        <v>#REF!</v>
      </c>
      <c r="C187" s="506" t="e">
        <f>SUM(C188:C191)</f>
        <v>#REF!</v>
      </c>
      <c r="D187" s="506" t="e">
        <f>SUM(D188:D191)</f>
        <v>#REF!</v>
      </c>
      <c r="E187" s="506" t="e">
        <f>SUM(E188:E191)</f>
        <v>#REF!</v>
      </c>
      <c r="F187" s="506" t="e">
        <f>SUM(F188:F191)</f>
        <v>#REF!</v>
      </c>
      <c r="G187" s="506" t="e">
        <f>SUM(G188:G191)</f>
        <v>#REF!</v>
      </c>
      <c r="H187" s="523" t="e">
        <f t="shared" si="43"/>
        <v>#REF!</v>
      </c>
      <c r="I187" s="535" t="e">
        <f t="shared" si="44"/>
        <v>#REF!</v>
      </c>
    </row>
    <row r="188" spans="1:9" s="373" customFormat="1" ht="14.7" customHeight="1">
      <c r="A188" s="631" t="s">
        <v>663</v>
      </c>
      <c r="B188" s="506" t="e">
        <f>#REF!</f>
        <v>#REF!</v>
      </c>
      <c r="C188" s="506" t="e">
        <f>ROUNDDOWN($B188*C$2,0)+3</f>
        <v>#REF!</v>
      </c>
      <c r="D188" s="506" t="e">
        <f t="shared" ref="D188:G190" si="46">ROUNDDOWN($B188*D$2,0)</f>
        <v>#REF!</v>
      </c>
      <c r="E188" s="506" t="e">
        <f t="shared" si="46"/>
        <v>#REF!</v>
      </c>
      <c r="F188" s="506" t="e">
        <f t="shared" si="46"/>
        <v>#REF!</v>
      </c>
      <c r="G188" s="506" t="e">
        <f t="shared" si="46"/>
        <v>#REF!</v>
      </c>
      <c r="H188" s="523" t="e">
        <f t="shared" si="43"/>
        <v>#REF!</v>
      </c>
      <c r="I188" s="535" t="e">
        <f t="shared" si="44"/>
        <v>#REF!</v>
      </c>
    </row>
    <row r="189" spans="1:9" s="373" customFormat="1" ht="14.7" customHeight="1">
      <c r="A189" s="631" t="s">
        <v>664</v>
      </c>
      <c r="B189" s="506" t="e">
        <f>#REF!</f>
        <v>#REF!</v>
      </c>
      <c r="C189" s="506" t="e">
        <f>ROUNDDOWN($B189*C$2,0)</f>
        <v>#REF!</v>
      </c>
      <c r="D189" s="506" t="e">
        <f t="shared" si="46"/>
        <v>#REF!</v>
      </c>
      <c r="E189" s="506" t="e">
        <f t="shared" si="46"/>
        <v>#REF!</v>
      </c>
      <c r="F189" s="506" t="e">
        <f t="shared" si="46"/>
        <v>#REF!</v>
      </c>
      <c r="G189" s="506" t="e">
        <f t="shared" si="46"/>
        <v>#REF!</v>
      </c>
      <c r="H189" s="523" t="e">
        <f t="shared" si="43"/>
        <v>#REF!</v>
      </c>
      <c r="I189" s="535" t="e">
        <f t="shared" si="44"/>
        <v>#REF!</v>
      </c>
    </row>
    <row r="190" spans="1:9" s="373" customFormat="1" ht="14.7" customHeight="1">
      <c r="A190" s="631" t="s">
        <v>665</v>
      </c>
      <c r="B190" s="506" t="e">
        <f>#REF!</f>
        <v>#REF!</v>
      </c>
      <c r="C190" s="506" t="e">
        <f>ROUNDDOWN($B190*C$2,0)</f>
        <v>#REF!</v>
      </c>
      <c r="D190" s="506" t="e">
        <f t="shared" si="46"/>
        <v>#REF!</v>
      </c>
      <c r="E190" s="506" t="e">
        <f t="shared" si="46"/>
        <v>#REF!</v>
      </c>
      <c r="F190" s="506" t="e">
        <f t="shared" si="46"/>
        <v>#REF!</v>
      </c>
      <c r="G190" s="506" t="e">
        <f t="shared" si="46"/>
        <v>#REF!</v>
      </c>
      <c r="H190" s="523" t="e">
        <f t="shared" si="43"/>
        <v>#REF!</v>
      </c>
      <c r="I190" s="535" t="e">
        <f t="shared" si="44"/>
        <v>#REF!</v>
      </c>
    </row>
    <row r="191" spans="1:9" s="373" customFormat="1" ht="14.7" customHeight="1">
      <c r="A191" s="631" t="s">
        <v>661</v>
      </c>
      <c r="B191" s="506" t="e">
        <f>#REF!</f>
        <v>#REF!</v>
      </c>
      <c r="C191" s="506" t="e">
        <f>ROUNDDOWN($B191*C$2,0)+2</f>
        <v>#REF!</v>
      </c>
      <c r="D191" s="506" t="e">
        <f>ROUNDDOWN($B191*D$2,0)</f>
        <v>#REF!</v>
      </c>
      <c r="E191" s="506" t="e">
        <f>ROUNDDOWN($B191*E$2,0)</f>
        <v>#REF!</v>
      </c>
      <c r="F191" s="506" t="e">
        <f>ROUNDDOWN($B191*F$2,0)</f>
        <v>#REF!</v>
      </c>
      <c r="G191" s="506" t="e">
        <f>ROUNDDOWN($B191*G$2,0)</f>
        <v>#REF!</v>
      </c>
      <c r="H191" s="523" t="e">
        <f t="shared" si="43"/>
        <v>#REF!</v>
      </c>
      <c r="I191" s="535" t="e">
        <f t="shared" si="44"/>
        <v>#REF!</v>
      </c>
    </row>
    <row r="192" spans="1:9" s="373" customFormat="1" ht="14.7" customHeight="1">
      <c r="A192" s="629" t="s">
        <v>666</v>
      </c>
      <c r="B192" s="506" t="e">
        <f>#REF!</f>
        <v>#REF!</v>
      </c>
      <c r="C192" s="506" t="e">
        <f>SUM(C193:C196)</f>
        <v>#REF!</v>
      </c>
      <c r="D192" s="506" t="e">
        <f>SUM(D193:D196)</f>
        <v>#REF!</v>
      </c>
      <c r="E192" s="506" t="e">
        <f>SUM(E193:E196)</f>
        <v>#REF!</v>
      </c>
      <c r="F192" s="506" t="e">
        <f>SUM(F193:F196)</f>
        <v>#REF!</v>
      </c>
      <c r="G192" s="506" t="e">
        <f>SUM(G193:G196)</f>
        <v>#REF!</v>
      </c>
      <c r="H192" s="523" t="e">
        <f t="shared" si="43"/>
        <v>#REF!</v>
      </c>
      <c r="I192" s="535" t="e">
        <f t="shared" si="44"/>
        <v>#REF!</v>
      </c>
    </row>
    <row r="193" spans="1:9" s="373" customFormat="1" ht="14.7" customHeight="1">
      <c r="A193" s="631" t="s">
        <v>667</v>
      </c>
      <c r="B193" s="506" t="e">
        <f>#REF!</f>
        <v>#REF!</v>
      </c>
      <c r="C193" s="506" t="e">
        <f t="shared" ref="C193:G195" si="47">ROUNDDOWN($B193*C$2,0)</f>
        <v>#REF!</v>
      </c>
      <c r="D193" s="506" t="e">
        <f t="shared" si="47"/>
        <v>#REF!</v>
      </c>
      <c r="E193" s="506" t="e">
        <f t="shared" si="47"/>
        <v>#REF!</v>
      </c>
      <c r="F193" s="506" t="e">
        <f t="shared" si="47"/>
        <v>#REF!</v>
      </c>
      <c r="G193" s="506" t="e">
        <f t="shared" si="47"/>
        <v>#REF!</v>
      </c>
      <c r="H193" s="523" t="e">
        <f t="shared" si="43"/>
        <v>#REF!</v>
      </c>
      <c r="I193" s="535" t="e">
        <f t="shared" si="44"/>
        <v>#REF!</v>
      </c>
    </row>
    <row r="194" spans="1:9" s="373" customFormat="1" ht="14.7" customHeight="1">
      <c r="A194" s="631" t="s">
        <v>668</v>
      </c>
      <c r="B194" s="506" t="e">
        <f>#REF!</f>
        <v>#REF!</v>
      </c>
      <c r="C194" s="506" t="e">
        <f t="shared" si="47"/>
        <v>#REF!</v>
      </c>
      <c r="D194" s="506" t="e">
        <f t="shared" si="47"/>
        <v>#REF!</v>
      </c>
      <c r="E194" s="506" t="e">
        <f t="shared" si="47"/>
        <v>#REF!</v>
      </c>
      <c r="F194" s="506" t="e">
        <f t="shared" si="47"/>
        <v>#REF!</v>
      </c>
      <c r="G194" s="506" t="e">
        <f t="shared" si="47"/>
        <v>#REF!</v>
      </c>
      <c r="H194" s="523" t="e">
        <f t="shared" si="43"/>
        <v>#REF!</v>
      </c>
      <c r="I194" s="535" t="e">
        <f t="shared" si="44"/>
        <v>#REF!</v>
      </c>
    </row>
    <row r="195" spans="1:9" s="373" customFormat="1" ht="14.7" customHeight="1">
      <c r="A195" s="631" t="s">
        <v>669</v>
      </c>
      <c r="B195" s="506" t="e">
        <f>#REF!</f>
        <v>#REF!</v>
      </c>
      <c r="C195" s="506" t="e">
        <f>ROUNDDOWN($B195*C$2,0)+3</f>
        <v>#REF!</v>
      </c>
      <c r="D195" s="506" t="e">
        <f t="shared" si="47"/>
        <v>#REF!</v>
      </c>
      <c r="E195" s="506" t="e">
        <f t="shared" si="47"/>
        <v>#REF!</v>
      </c>
      <c r="F195" s="506" t="e">
        <f t="shared" si="47"/>
        <v>#REF!</v>
      </c>
      <c r="G195" s="506" t="e">
        <f t="shared" si="47"/>
        <v>#REF!</v>
      </c>
      <c r="H195" s="523" t="e">
        <f t="shared" si="43"/>
        <v>#REF!</v>
      </c>
      <c r="I195" s="535" t="e">
        <f t="shared" si="44"/>
        <v>#REF!</v>
      </c>
    </row>
    <row r="196" spans="1:9" s="373" customFormat="1" ht="14.7" customHeight="1">
      <c r="A196" s="631" t="s">
        <v>670</v>
      </c>
      <c r="B196" s="506" t="e">
        <f>#REF!</f>
        <v>#REF!</v>
      </c>
      <c r="C196" s="506" t="e">
        <f>ROUNDDOWN($B196*C$2,0)+1</f>
        <v>#REF!</v>
      </c>
      <c r="D196" s="506" t="e">
        <f t="shared" ref="C196:G200" si="48">ROUNDDOWN($B196*D$2,0)</f>
        <v>#REF!</v>
      </c>
      <c r="E196" s="506" t="e">
        <f t="shared" si="48"/>
        <v>#REF!</v>
      </c>
      <c r="F196" s="506" t="e">
        <f t="shared" si="48"/>
        <v>#REF!</v>
      </c>
      <c r="G196" s="506" t="e">
        <f t="shared" si="48"/>
        <v>#REF!</v>
      </c>
      <c r="H196" s="523" t="e">
        <f t="shared" si="43"/>
        <v>#REF!</v>
      </c>
      <c r="I196" s="535" t="e">
        <f t="shared" si="44"/>
        <v>#REF!</v>
      </c>
    </row>
    <row r="197" spans="1:9" s="373" customFormat="1" ht="14.7" customHeight="1">
      <c r="A197" s="629" t="s">
        <v>671</v>
      </c>
      <c r="B197" s="506" t="e">
        <f>#REF!</f>
        <v>#REF!</v>
      </c>
      <c r="C197" s="506" t="e">
        <f t="shared" si="48"/>
        <v>#REF!</v>
      </c>
      <c r="D197" s="506" t="e">
        <f t="shared" si="48"/>
        <v>#REF!</v>
      </c>
      <c r="E197" s="506" t="e">
        <f t="shared" si="48"/>
        <v>#REF!</v>
      </c>
      <c r="F197" s="506" t="e">
        <f t="shared" si="48"/>
        <v>#REF!</v>
      </c>
      <c r="G197" s="506" t="e">
        <f t="shared" si="48"/>
        <v>#REF!</v>
      </c>
      <c r="H197" s="523" t="e">
        <f t="shared" si="43"/>
        <v>#REF!</v>
      </c>
      <c r="I197" s="535" t="e">
        <f t="shared" si="44"/>
        <v>#REF!</v>
      </c>
    </row>
    <row r="198" spans="1:9" s="373" customFormat="1" ht="14.7" customHeight="1">
      <c r="A198" s="631" t="s">
        <v>672</v>
      </c>
      <c r="B198" s="506" t="e">
        <f>#REF!</f>
        <v>#REF!</v>
      </c>
      <c r="C198" s="506" t="e">
        <f t="shared" si="48"/>
        <v>#REF!</v>
      </c>
      <c r="D198" s="506" t="e">
        <f t="shared" si="48"/>
        <v>#REF!</v>
      </c>
      <c r="E198" s="506" t="e">
        <f t="shared" si="48"/>
        <v>#REF!</v>
      </c>
      <c r="F198" s="506" t="e">
        <f t="shared" si="48"/>
        <v>#REF!</v>
      </c>
      <c r="G198" s="506" t="e">
        <f t="shared" si="48"/>
        <v>#REF!</v>
      </c>
      <c r="H198" s="523" t="e">
        <f t="shared" si="43"/>
        <v>#REF!</v>
      </c>
      <c r="I198" s="535" t="e">
        <f t="shared" si="44"/>
        <v>#REF!</v>
      </c>
    </row>
    <row r="199" spans="1:9" s="373" customFormat="1" ht="14.7" customHeight="1">
      <c r="A199" s="631" t="s">
        <v>661</v>
      </c>
      <c r="B199" s="506" t="e">
        <f>#REF!</f>
        <v>#REF!</v>
      </c>
      <c r="C199" s="506" t="e">
        <f t="shared" si="48"/>
        <v>#REF!</v>
      </c>
      <c r="D199" s="506" t="e">
        <f t="shared" si="48"/>
        <v>#REF!</v>
      </c>
      <c r="E199" s="506" t="e">
        <f t="shared" si="48"/>
        <v>#REF!</v>
      </c>
      <c r="F199" s="506" t="e">
        <f t="shared" si="48"/>
        <v>#REF!</v>
      </c>
      <c r="G199" s="506" t="e">
        <f t="shared" si="48"/>
        <v>#REF!</v>
      </c>
      <c r="H199" s="523" t="e">
        <f t="shared" si="43"/>
        <v>#REF!</v>
      </c>
      <c r="I199" s="535" t="e">
        <f t="shared" si="44"/>
        <v>#REF!</v>
      </c>
    </row>
    <row r="200" spans="1:9" s="373" customFormat="1" ht="14.7" customHeight="1">
      <c r="A200" s="629" t="s">
        <v>673</v>
      </c>
      <c r="B200" s="506" t="e">
        <f>#REF!</f>
        <v>#REF!</v>
      </c>
      <c r="C200" s="506" t="e">
        <f t="shared" si="48"/>
        <v>#REF!</v>
      </c>
      <c r="D200" s="506" t="e">
        <f t="shared" si="48"/>
        <v>#REF!</v>
      </c>
      <c r="E200" s="506" t="e">
        <f t="shared" si="48"/>
        <v>#REF!</v>
      </c>
      <c r="F200" s="506" t="e">
        <f t="shared" si="48"/>
        <v>#REF!</v>
      </c>
      <c r="G200" s="506" t="e">
        <f t="shared" si="48"/>
        <v>#REF!</v>
      </c>
      <c r="H200" s="523" t="e">
        <f t="shared" si="43"/>
        <v>#REF!</v>
      </c>
      <c r="I200" s="535" t="e">
        <f t="shared" si="44"/>
        <v>#REF!</v>
      </c>
    </row>
    <row r="201" spans="1:9" s="373" customFormat="1" ht="14.7" customHeight="1">
      <c r="A201" s="522" t="s">
        <v>674</v>
      </c>
      <c r="B201" s="506" t="e">
        <f>#REF!</f>
        <v>#REF!</v>
      </c>
      <c r="C201" s="506" t="e">
        <f>C192-C181</f>
        <v>#REF!</v>
      </c>
      <c r="D201" s="506" t="e">
        <f>D192-D181</f>
        <v>#REF!</v>
      </c>
      <c r="E201" s="506" t="e">
        <f>E192-E181</f>
        <v>#REF!</v>
      </c>
      <c r="F201" s="506" t="e">
        <f>F192-F181</f>
        <v>#REF!</v>
      </c>
      <c r="G201" s="506" t="e">
        <f>G192-G181</f>
        <v>#REF!</v>
      </c>
      <c r="H201" s="523" t="e">
        <f t="shared" si="43"/>
        <v>#REF!</v>
      </c>
      <c r="I201" s="535" t="e">
        <f t="shared" si="44"/>
        <v>#REF!</v>
      </c>
    </row>
    <row r="202" spans="1:9" s="373" customFormat="1" ht="14.7" customHeight="1">
      <c r="A202" s="522" t="s">
        <v>675</v>
      </c>
      <c r="B202" s="506" t="e">
        <f>#REF!</f>
        <v>#REF!</v>
      </c>
      <c r="C202" s="506" t="e">
        <f>ROUNDDOWN($B202*C$2,0)</f>
        <v>#REF!</v>
      </c>
      <c r="D202" s="506" t="e">
        <f>ROUNDDOWN($B202*D$2,0)</f>
        <v>#REF!</v>
      </c>
      <c r="E202" s="506" t="e">
        <f>ROUNDDOWN($B202*E$2,0)</f>
        <v>#REF!</v>
      </c>
      <c r="F202" s="506" t="e">
        <f>ROUNDDOWN($B202*F$2,0)</f>
        <v>#REF!</v>
      </c>
      <c r="G202" s="506" t="e">
        <f>ROUNDDOWN($B202*G$2,0)</f>
        <v>#REF!</v>
      </c>
      <c r="H202" s="523" t="e">
        <f t="shared" si="43"/>
        <v>#REF!</v>
      </c>
      <c r="I202" s="535" t="e">
        <f t="shared" si="44"/>
        <v>#REF!</v>
      </c>
    </row>
    <row r="203" spans="1:9" s="373" customFormat="1" ht="14.7" customHeight="1">
      <c r="A203" s="629" t="s">
        <v>676</v>
      </c>
      <c r="B203" s="506" t="e">
        <f>#REF!</f>
        <v>#REF!</v>
      </c>
      <c r="C203" s="506" t="e">
        <f>SUM(C204:C208)</f>
        <v>#REF!</v>
      </c>
      <c r="D203" s="506" t="e">
        <f>SUM(D204:D208)</f>
        <v>#REF!</v>
      </c>
      <c r="E203" s="506" t="e">
        <f>SUM(E204:E208)</f>
        <v>#REF!</v>
      </c>
      <c r="F203" s="506" t="e">
        <f>SUM(F204:F208)</f>
        <v>#REF!</v>
      </c>
      <c r="G203" s="506" t="e">
        <f>SUM(G204:G208)</f>
        <v>#REF!</v>
      </c>
      <c r="H203" s="523" t="e">
        <f t="shared" si="43"/>
        <v>#REF!</v>
      </c>
      <c r="I203" s="535" t="e">
        <f t="shared" si="44"/>
        <v>#REF!</v>
      </c>
    </row>
    <row r="204" spans="1:9" s="373" customFormat="1" ht="14.7" customHeight="1">
      <c r="A204" s="631" t="s">
        <v>677</v>
      </c>
      <c r="B204" s="506" t="e">
        <f>#REF!</f>
        <v>#REF!</v>
      </c>
      <c r="C204" s="506" t="e">
        <f>ROUNDDOWN($B204*C$2,0)+3</f>
        <v>#REF!</v>
      </c>
      <c r="D204" s="506" t="e">
        <f t="shared" ref="C204:G208" si="49">ROUNDDOWN($B204*D$2,0)</f>
        <v>#REF!</v>
      </c>
      <c r="E204" s="506" t="e">
        <f t="shared" si="49"/>
        <v>#REF!</v>
      </c>
      <c r="F204" s="506" t="e">
        <f t="shared" si="49"/>
        <v>#REF!</v>
      </c>
      <c r="G204" s="506" t="e">
        <f t="shared" si="49"/>
        <v>#REF!</v>
      </c>
      <c r="H204" s="523" t="e">
        <f t="shared" si="43"/>
        <v>#REF!</v>
      </c>
      <c r="I204" s="535" t="e">
        <f t="shared" si="44"/>
        <v>#REF!</v>
      </c>
    </row>
    <row r="205" spans="1:9" s="373" customFormat="1" ht="14.7" customHeight="1">
      <c r="A205" s="631" t="s">
        <v>341</v>
      </c>
      <c r="B205" s="506" t="e">
        <f>#REF!</f>
        <v>#REF!</v>
      </c>
      <c r="C205" s="506" t="e">
        <f t="shared" si="49"/>
        <v>#REF!</v>
      </c>
      <c r="D205" s="506" t="e">
        <f t="shared" si="49"/>
        <v>#REF!</v>
      </c>
      <c r="E205" s="506" t="e">
        <f t="shared" si="49"/>
        <v>#REF!</v>
      </c>
      <c r="F205" s="506" t="e">
        <f t="shared" si="49"/>
        <v>#REF!</v>
      </c>
      <c r="G205" s="506" t="e">
        <f t="shared" si="49"/>
        <v>#REF!</v>
      </c>
      <c r="H205" s="523" t="e">
        <f t="shared" si="43"/>
        <v>#REF!</v>
      </c>
      <c r="I205" s="535" t="e">
        <f t="shared" si="44"/>
        <v>#REF!</v>
      </c>
    </row>
    <row r="206" spans="1:9" s="373" customFormat="1" ht="14.7" customHeight="1">
      <c r="A206" s="631" t="s">
        <v>340</v>
      </c>
      <c r="B206" s="506" t="e">
        <f>#REF!</f>
        <v>#REF!</v>
      </c>
      <c r="C206" s="506" t="e">
        <f t="shared" si="49"/>
        <v>#REF!</v>
      </c>
      <c r="D206" s="506" t="e">
        <f t="shared" si="49"/>
        <v>#REF!</v>
      </c>
      <c r="E206" s="506" t="e">
        <f t="shared" si="49"/>
        <v>#REF!</v>
      </c>
      <c r="F206" s="506" t="e">
        <f t="shared" si="49"/>
        <v>#REF!</v>
      </c>
      <c r="G206" s="506" t="e">
        <f t="shared" si="49"/>
        <v>#REF!</v>
      </c>
      <c r="H206" s="523" t="e">
        <f t="shared" si="43"/>
        <v>#REF!</v>
      </c>
      <c r="I206" s="535" t="e">
        <f t="shared" si="44"/>
        <v>#REF!</v>
      </c>
    </row>
    <row r="207" spans="1:9" s="373" customFormat="1" ht="14.7" customHeight="1">
      <c r="A207" s="631" t="s">
        <v>678</v>
      </c>
      <c r="B207" s="506" t="e">
        <f>#REF!</f>
        <v>#REF!</v>
      </c>
      <c r="C207" s="506" t="e">
        <f t="shared" si="49"/>
        <v>#REF!</v>
      </c>
      <c r="D207" s="506" t="e">
        <f t="shared" si="49"/>
        <v>#REF!</v>
      </c>
      <c r="E207" s="506" t="e">
        <f t="shared" si="49"/>
        <v>#REF!</v>
      </c>
      <c r="F207" s="506" t="e">
        <f t="shared" si="49"/>
        <v>#REF!</v>
      </c>
      <c r="G207" s="506" t="e">
        <f t="shared" si="49"/>
        <v>#REF!</v>
      </c>
      <c r="H207" s="523" t="e">
        <f t="shared" si="43"/>
        <v>#REF!</v>
      </c>
      <c r="I207" s="535" t="e">
        <f t="shared" si="44"/>
        <v>#REF!</v>
      </c>
    </row>
    <row r="208" spans="1:9" s="373" customFormat="1" ht="14.7" customHeight="1">
      <c r="A208" s="631" t="s">
        <v>661</v>
      </c>
      <c r="B208" s="506" t="e">
        <f>#REF!</f>
        <v>#REF!</v>
      </c>
      <c r="C208" s="506" t="e">
        <f t="shared" si="49"/>
        <v>#REF!</v>
      </c>
      <c r="D208" s="506" t="e">
        <f t="shared" si="49"/>
        <v>#REF!</v>
      </c>
      <c r="E208" s="506" t="e">
        <f t="shared" si="49"/>
        <v>#REF!</v>
      </c>
      <c r="F208" s="506" t="e">
        <f t="shared" si="49"/>
        <v>#REF!</v>
      </c>
      <c r="G208" s="506" t="e">
        <f t="shared" si="49"/>
        <v>#REF!</v>
      </c>
      <c r="H208" s="523" t="e">
        <f t="shared" si="43"/>
        <v>#REF!</v>
      </c>
      <c r="I208" s="535" t="e">
        <f t="shared" si="44"/>
        <v>#REF!</v>
      </c>
    </row>
    <row r="209" spans="1:9" s="373" customFormat="1" ht="14.7" customHeight="1">
      <c r="A209" s="629" t="s">
        <v>679</v>
      </c>
      <c r="B209" s="506" t="e">
        <f>#REF!</f>
        <v>#REF!</v>
      </c>
      <c r="C209" s="506" t="e">
        <f>SUM(C210:C214)</f>
        <v>#REF!</v>
      </c>
      <c r="D209" s="506" t="e">
        <f>SUM(D210:D214)</f>
        <v>#REF!</v>
      </c>
      <c r="E209" s="506" t="e">
        <f>SUM(E210:E214)</f>
        <v>#REF!</v>
      </c>
      <c r="F209" s="506" t="e">
        <f>SUM(F210:F214)</f>
        <v>#REF!</v>
      </c>
      <c r="G209" s="506" t="e">
        <f>SUM(G210:G214)</f>
        <v>#REF!</v>
      </c>
      <c r="H209" s="523" t="e">
        <f t="shared" si="43"/>
        <v>#REF!</v>
      </c>
      <c r="I209" s="535" t="e">
        <f t="shared" si="44"/>
        <v>#REF!</v>
      </c>
    </row>
    <row r="210" spans="1:9" s="373" customFormat="1" ht="14.7" customHeight="1">
      <c r="A210" s="631" t="s">
        <v>668</v>
      </c>
      <c r="B210" s="506" t="e">
        <f>#REF!</f>
        <v>#REF!</v>
      </c>
      <c r="C210" s="506" t="e">
        <f>ROUNDDOWN($B210*C$2,0)+2</f>
        <v>#REF!</v>
      </c>
      <c r="D210" s="506" t="e">
        <f t="shared" ref="C210:G214" si="50">ROUNDDOWN($B210*D$2,0)</f>
        <v>#REF!</v>
      </c>
      <c r="E210" s="506" t="e">
        <f t="shared" si="50"/>
        <v>#REF!</v>
      </c>
      <c r="F210" s="506" t="e">
        <f t="shared" si="50"/>
        <v>#REF!</v>
      </c>
      <c r="G210" s="506" t="e">
        <f t="shared" si="50"/>
        <v>#REF!</v>
      </c>
      <c r="H210" s="523" t="e">
        <f t="shared" si="43"/>
        <v>#REF!</v>
      </c>
      <c r="I210" s="535" t="e">
        <f t="shared" si="44"/>
        <v>#REF!</v>
      </c>
    </row>
    <row r="211" spans="1:9" s="373" customFormat="1" ht="14.7" customHeight="1">
      <c r="A211" s="631" t="s">
        <v>170</v>
      </c>
      <c r="B211" s="506" t="e">
        <f>#REF!</f>
        <v>#REF!</v>
      </c>
      <c r="C211" s="506" t="e">
        <f t="shared" si="50"/>
        <v>#REF!</v>
      </c>
      <c r="D211" s="506" t="e">
        <f t="shared" si="50"/>
        <v>#REF!</v>
      </c>
      <c r="E211" s="506" t="e">
        <f t="shared" si="50"/>
        <v>#REF!</v>
      </c>
      <c r="F211" s="506" t="e">
        <f t="shared" si="50"/>
        <v>#REF!</v>
      </c>
      <c r="G211" s="506" t="e">
        <f t="shared" si="50"/>
        <v>#REF!</v>
      </c>
      <c r="H211" s="523" t="e">
        <f t="shared" si="43"/>
        <v>#REF!</v>
      </c>
      <c r="I211" s="535" t="e">
        <f t="shared" si="44"/>
        <v>#REF!</v>
      </c>
    </row>
    <row r="212" spans="1:9" s="373" customFormat="1" ht="14.7" customHeight="1">
      <c r="A212" s="631" t="s">
        <v>680</v>
      </c>
      <c r="B212" s="506" t="e">
        <f>#REF!</f>
        <v>#REF!</v>
      </c>
      <c r="C212" s="506" t="e">
        <f t="shared" si="50"/>
        <v>#REF!</v>
      </c>
      <c r="D212" s="506" t="e">
        <f t="shared" si="50"/>
        <v>#REF!</v>
      </c>
      <c r="E212" s="506" t="e">
        <f t="shared" si="50"/>
        <v>#REF!</v>
      </c>
      <c r="F212" s="506" t="e">
        <f t="shared" si="50"/>
        <v>#REF!</v>
      </c>
      <c r="G212" s="506" t="e">
        <f t="shared" si="50"/>
        <v>#REF!</v>
      </c>
      <c r="H212" s="523" t="e">
        <f t="shared" si="43"/>
        <v>#REF!</v>
      </c>
      <c r="I212" s="535" t="e">
        <f t="shared" si="44"/>
        <v>#REF!</v>
      </c>
    </row>
    <row r="213" spans="1:9" s="373" customFormat="1" ht="14.7" customHeight="1">
      <c r="A213" s="631" t="s">
        <v>681</v>
      </c>
      <c r="B213" s="506" t="e">
        <f>#REF!</f>
        <v>#REF!</v>
      </c>
      <c r="C213" s="506" t="e">
        <f t="shared" si="50"/>
        <v>#REF!</v>
      </c>
      <c r="D213" s="506" t="e">
        <f t="shared" si="50"/>
        <v>#REF!</v>
      </c>
      <c r="E213" s="506" t="e">
        <f t="shared" si="50"/>
        <v>#REF!</v>
      </c>
      <c r="F213" s="506" t="e">
        <f t="shared" si="50"/>
        <v>#REF!</v>
      </c>
      <c r="G213" s="506" t="e">
        <f t="shared" si="50"/>
        <v>#REF!</v>
      </c>
      <c r="H213" s="523" t="e">
        <f t="shared" si="43"/>
        <v>#REF!</v>
      </c>
      <c r="I213" s="535" t="e">
        <f t="shared" si="44"/>
        <v>#REF!</v>
      </c>
    </row>
    <row r="214" spans="1:9" s="373" customFormat="1" ht="14.7" customHeight="1">
      <c r="A214" s="631" t="s">
        <v>670</v>
      </c>
      <c r="B214" s="506" t="e">
        <f>#REF!</f>
        <v>#REF!</v>
      </c>
      <c r="C214" s="506" t="e">
        <f t="shared" si="50"/>
        <v>#REF!</v>
      </c>
      <c r="D214" s="506" t="e">
        <f t="shared" si="50"/>
        <v>#REF!</v>
      </c>
      <c r="E214" s="506" t="e">
        <f t="shared" si="50"/>
        <v>#REF!</v>
      </c>
      <c r="F214" s="506" t="e">
        <f t="shared" si="50"/>
        <v>#REF!</v>
      </c>
      <c r="G214" s="506" t="e">
        <f t="shared" si="50"/>
        <v>#REF!</v>
      </c>
      <c r="H214" s="523" t="e">
        <f t="shared" si="43"/>
        <v>#REF!</v>
      </c>
      <c r="I214" s="535" t="e">
        <f t="shared" si="44"/>
        <v>#REF!</v>
      </c>
    </row>
    <row r="215" spans="1:9" s="373" customFormat="1" ht="14.7" customHeight="1">
      <c r="A215" s="522" t="s">
        <v>682</v>
      </c>
      <c r="B215" s="506" t="e">
        <f>#REF!</f>
        <v>#REF!</v>
      </c>
      <c r="C215" s="506" t="e">
        <f>C209-C203</f>
        <v>#REF!</v>
      </c>
      <c r="D215" s="506" t="e">
        <f>D209-D203</f>
        <v>#REF!</v>
      </c>
      <c r="E215" s="506" t="e">
        <f>E209-E203</f>
        <v>#REF!</v>
      </c>
      <c r="F215" s="506" t="e">
        <f>F209-F203</f>
        <v>#REF!</v>
      </c>
      <c r="G215" s="506" t="e">
        <f>G209-G203</f>
        <v>#REF!</v>
      </c>
      <c r="H215" s="523" t="e">
        <f t="shared" si="43"/>
        <v>#REF!</v>
      </c>
      <c r="I215" s="535" t="e">
        <f t="shared" si="44"/>
        <v>#REF!</v>
      </c>
    </row>
    <row r="216" spans="1:9" s="373" customFormat="1" ht="14.7" customHeight="1">
      <c r="A216" s="522" t="s">
        <v>683</v>
      </c>
      <c r="B216" s="506" t="e">
        <f>#REF!</f>
        <v>#REF!</v>
      </c>
      <c r="C216" s="506" t="e">
        <f>ROUNDDOWN($B216*C$2,0)</f>
        <v>#REF!</v>
      </c>
      <c r="D216" s="506" t="e">
        <f>ROUNDDOWN($B216*D$2,0)</f>
        <v>#REF!</v>
      </c>
      <c r="E216" s="506" t="e">
        <f>ROUNDDOWN($B216*E$2,0)</f>
        <v>#REF!</v>
      </c>
      <c r="F216" s="506" t="e">
        <f>ROUNDDOWN($B216*F$2,0)</f>
        <v>#REF!</v>
      </c>
      <c r="G216" s="506" t="e">
        <f>ROUNDDOWN($B216*G$2,0)</f>
        <v>#REF!</v>
      </c>
      <c r="H216" s="523" t="e">
        <f t="shared" si="43"/>
        <v>#REF!</v>
      </c>
      <c r="I216" s="535" t="e">
        <f t="shared" si="44"/>
        <v>#REF!</v>
      </c>
    </row>
    <row r="217" spans="1:9" s="373" customFormat="1" ht="14.7" customHeight="1">
      <c r="A217" s="629" t="s">
        <v>684</v>
      </c>
      <c r="B217" s="506" t="e">
        <f>#REF!</f>
        <v>#REF!</v>
      </c>
      <c r="C217" s="506" t="e">
        <f>SUM(C218:C219)</f>
        <v>#REF!</v>
      </c>
      <c r="D217" s="506" t="e">
        <f>SUM(D218:D219)</f>
        <v>#REF!</v>
      </c>
      <c r="E217" s="506" t="e">
        <f>SUM(E218:E219)</f>
        <v>#REF!</v>
      </c>
      <c r="F217" s="506" t="e">
        <f>SUM(F218:F219)</f>
        <v>#REF!</v>
      </c>
      <c r="G217" s="506" t="e">
        <f>SUM(G218:G219)</f>
        <v>#REF!</v>
      </c>
      <c r="H217" s="523" t="e">
        <f t="shared" si="43"/>
        <v>#REF!</v>
      </c>
      <c r="I217" s="535" t="e">
        <f t="shared" si="44"/>
        <v>#REF!</v>
      </c>
    </row>
    <row r="218" spans="1:9" s="373" customFormat="1" ht="14.7" customHeight="1">
      <c r="A218" s="631" t="s">
        <v>338</v>
      </c>
      <c r="B218" s="506" t="e">
        <f>#REF!</f>
        <v>#REF!</v>
      </c>
      <c r="C218" s="506" t="e">
        <f t="shared" ref="C218:G219" si="51">ROUNDDOWN($B218*C$2,0)</f>
        <v>#REF!</v>
      </c>
      <c r="D218" s="506" t="e">
        <f t="shared" si="51"/>
        <v>#REF!</v>
      </c>
      <c r="E218" s="506" t="e">
        <f t="shared" si="51"/>
        <v>#REF!</v>
      </c>
      <c r="F218" s="506" t="e">
        <f t="shared" si="51"/>
        <v>#REF!</v>
      </c>
      <c r="G218" s="506" t="e">
        <f t="shared" si="51"/>
        <v>#REF!</v>
      </c>
      <c r="H218" s="523" t="e">
        <f t="shared" si="43"/>
        <v>#REF!</v>
      </c>
      <c r="I218" s="535" t="e">
        <f t="shared" si="44"/>
        <v>#REF!</v>
      </c>
    </row>
    <row r="219" spans="1:9" s="373" customFormat="1" ht="14.7" customHeight="1">
      <c r="A219" s="631" t="s">
        <v>661</v>
      </c>
      <c r="B219" s="506" t="e">
        <f>#REF!</f>
        <v>#REF!</v>
      </c>
      <c r="C219" s="506" t="e">
        <f t="shared" si="51"/>
        <v>#REF!</v>
      </c>
      <c r="D219" s="506" t="e">
        <f t="shared" si="51"/>
        <v>#REF!</v>
      </c>
      <c r="E219" s="506" t="e">
        <f t="shared" si="51"/>
        <v>#REF!</v>
      </c>
      <c r="F219" s="506" t="e">
        <f t="shared" si="51"/>
        <v>#REF!</v>
      </c>
      <c r="G219" s="506" t="e">
        <f t="shared" si="51"/>
        <v>#REF!</v>
      </c>
      <c r="H219" s="523" t="e">
        <f t="shared" si="43"/>
        <v>#REF!</v>
      </c>
      <c r="I219" s="535" t="e">
        <f t="shared" si="44"/>
        <v>#REF!</v>
      </c>
    </row>
    <row r="220" spans="1:9" s="373" customFormat="1" ht="14.7" customHeight="1">
      <c r="A220" s="629" t="s">
        <v>685</v>
      </c>
      <c r="B220" s="506" t="e">
        <f>#REF!</f>
        <v>#REF!</v>
      </c>
      <c r="C220" s="506" t="e">
        <f>SUM(C221:C222)</f>
        <v>#REF!</v>
      </c>
      <c r="D220" s="506" t="e">
        <f>SUM(D221:D222)</f>
        <v>#REF!</v>
      </c>
      <c r="E220" s="506" t="e">
        <f>SUM(E221:E222)</f>
        <v>#REF!</v>
      </c>
      <c r="F220" s="506" t="e">
        <f>SUM(F221:F222)</f>
        <v>#REF!</v>
      </c>
      <c r="G220" s="506" t="e">
        <f>SUM(G221:G222)</f>
        <v>#REF!</v>
      </c>
      <c r="H220" s="523" t="e">
        <f t="shared" si="43"/>
        <v>#REF!</v>
      </c>
      <c r="I220" s="535" t="e">
        <f t="shared" si="44"/>
        <v>#REF!</v>
      </c>
    </row>
    <row r="221" spans="1:9" s="373" customFormat="1" ht="14.7" customHeight="1">
      <c r="A221" s="631" t="s">
        <v>159</v>
      </c>
      <c r="B221" s="506" t="e">
        <f>#REF!</f>
        <v>#REF!</v>
      </c>
      <c r="C221" s="506" t="e">
        <f t="shared" ref="C221:G222" si="52">ROUNDDOWN($B221*C$2,0)</f>
        <v>#REF!</v>
      </c>
      <c r="D221" s="506" t="e">
        <f t="shared" si="52"/>
        <v>#REF!</v>
      </c>
      <c r="E221" s="506" t="e">
        <f t="shared" si="52"/>
        <v>#REF!</v>
      </c>
      <c r="F221" s="506" t="e">
        <f t="shared" si="52"/>
        <v>#REF!</v>
      </c>
      <c r="G221" s="506" t="e">
        <f t="shared" si="52"/>
        <v>#REF!</v>
      </c>
      <c r="H221" s="523" t="e">
        <f t="shared" si="43"/>
        <v>#REF!</v>
      </c>
      <c r="I221" s="535" t="e">
        <f t="shared" si="44"/>
        <v>#REF!</v>
      </c>
    </row>
    <row r="222" spans="1:9" s="373" customFormat="1" ht="14.7" customHeight="1">
      <c r="A222" s="631" t="s">
        <v>670</v>
      </c>
      <c r="B222" s="506" t="e">
        <f>#REF!</f>
        <v>#REF!</v>
      </c>
      <c r="C222" s="506" t="e">
        <f t="shared" si="52"/>
        <v>#REF!</v>
      </c>
      <c r="D222" s="506" t="e">
        <f t="shared" si="52"/>
        <v>#REF!</v>
      </c>
      <c r="E222" s="506" t="e">
        <f t="shared" si="52"/>
        <v>#REF!</v>
      </c>
      <c r="F222" s="506" t="e">
        <f t="shared" si="52"/>
        <v>#REF!</v>
      </c>
      <c r="G222" s="506" t="e">
        <f t="shared" si="52"/>
        <v>#REF!</v>
      </c>
      <c r="H222" s="523" t="e">
        <f t="shared" si="43"/>
        <v>#REF!</v>
      </c>
      <c r="I222" s="535" t="e">
        <f t="shared" si="44"/>
        <v>#REF!</v>
      </c>
    </row>
    <row r="223" spans="1:9" s="373" customFormat="1" ht="14.7" customHeight="1">
      <c r="A223" s="524" t="s">
        <v>686</v>
      </c>
      <c r="B223" s="506" t="e">
        <f>#REF!</f>
        <v>#REF!</v>
      </c>
      <c r="C223" s="506" t="e">
        <f>C220-C217</f>
        <v>#REF!</v>
      </c>
      <c r="D223" s="506" t="e">
        <f>D220-D217</f>
        <v>#REF!</v>
      </c>
      <c r="E223" s="506" t="e">
        <f>E220-E217</f>
        <v>#REF!</v>
      </c>
      <c r="F223" s="506" t="e">
        <f>F220-F217</f>
        <v>#REF!</v>
      </c>
      <c r="G223" s="506" t="e">
        <f>G220-G217</f>
        <v>#REF!</v>
      </c>
      <c r="H223" s="523" t="e">
        <f t="shared" si="43"/>
        <v>#REF!</v>
      </c>
      <c r="I223" s="535" t="e">
        <f t="shared" si="44"/>
        <v>#REF!</v>
      </c>
    </row>
    <row r="224" spans="1:9" s="373" customFormat="1" ht="14.7" customHeight="1">
      <c r="A224" s="524" t="s">
        <v>687</v>
      </c>
      <c r="B224" s="506" t="e">
        <f>#REF!</f>
        <v>#REF!</v>
      </c>
      <c r="C224" s="506" t="e">
        <f>C201+C215+C223</f>
        <v>#REF!</v>
      </c>
      <c r="D224" s="506" t="e">
        <f>D201+D215+D223</f>
        <v>#REF!</v>
      </c>
      <c r="E224" s="506" t="e">
        <f>E201+E215+E223</f>
        <v>#REF!</v>
      </c>
      <c r="F224" s="506" t="e">
        <f>F201+F215+F223</f>
        <v>#REF!</v>
      </c>
      <c r="G224" s="506" t="e">
        <f>G201+G215+G223</f>
        <v>#REF!</v>
      </c>
      <c r="H224" s="523" t="e">
        <f t="shared" si="43"/>
        <v>#REF!</v>
      </c>
      <c r="I224" s="535" t="e">
        <f t="shared" si="44"/>
        <v>#REF!</v>
      </c>
    </row>
    <row r="225" spans="1:9" s="373" customFormat="1" ht="14.7" customHeight="1">
      <c r="A225" s="524" t="s">
        <v>688</v>
      </c>
      <c r="B225" s="506" t="e">
        <f>#REF!</f>
        <v>#REF!</v>
      </c>
      <c r="C225" s="506" t="e">
        <f>ROUNDDOWN($B225*C$2,0)+1</f>
        <v>#REF!</v>
      </c>
      <c r="D225" s="506" t="e">
        <f>ROUNDDOWN($B225*D$2,0)</f>
        <v>#REF!</v>
      </c>
      <c r="E225" s="506" t="e">
        <f>ROUNDDOWN($B225*E$2,0)</f>
        <v>#REF!</v>
      </c>
      <c r="F225" s="506" t="e">
        <f>ROUNDDOWN($B225*F$2,0)</f>
        <v>#REF!</v>
      </c>
      <c r="G225" s="506" t="e">
        <f>ROUNDDOWN($B225*G$2,0)</f>
        <v>#REF!</v>
      </c>
      <c r="H225" s="523" t="e">
        <f t="shared" si="43"/>
        <v>#REF!</v>
      </c>
      <c r="I225" s="535" t="e">
        <f t="shared" si="44"/>
        <v>#REF!</v>
      </c>
    </row>
    <row r="226" spans="1:9" s="373" customFormat="1" ht="14.7" customHeight="1" thickBot="1">
      <c r="A226" s="536" t="s">
        <v>689</v>
      </c>
      <c r="B226" s="537" t="e">
        <f>#REF!</f>
        <v>#REF!</v>
      </c>
      <c r="C226" s="537" t="e">
        <f>SUM(C224:C225)</f>
        <v>#REF!</v>
      </c>
      <c r="D226" s="537" t="e">
        <f>SUM(D224:D225)</f>
        <v>#REF!</v>
      </c>
      <c r="E226" s="537" t="e">
        <f>SUM(E224:E225)</f>
        <v>#REF!</v>
      </c>
      <c r="F226" s="537" t="e">
        <f>SUM(F224:F225)</f>
        <v>#REF!</v>
      </c>
      <c r="G226" s="537" t="e">
        <f>SUM(G224:G225)</f>
        <v>#REF!</v>
      </c>
      <c r="H226" s="538" t="e">
        <f t="shared" si="43"/>
        <v>#REF!</v>
      </c>
      <c r="I226" s="539" t="e">
        <f t="shared" si="44"/>
        <v>#REF!</v>
      </c>
    </row>
    <row r="227" spans="1:9" s="373" customFormat="1" ht="14.7" customHeight="1" thickBot="1"/>
    <row r="228" spans="1:9" s="373" customFormat="1" ht="14.7" customHeight="1">
      <c r="A228" s="540" t="s">
        <v>690</v>
      </c>
      <c r="B228" s="541" t="e">
        <f>#REF!</f>
        <v>#REF!</v>
      </c>
      <c r="C228" s="541" t="e">
        <f t="shared" ref="C228:G229" si="53">ROUNDDOWN($B228*C$2,0)</f>
        <v>#REF!</v>
      </c>
      <c r="D228" s="541" t="e">
        <f t="shared" si="53"/>
        <v>#REF!</v>
      </c>
      <c r="E228" s="541" t="e">
        <f t="shared" si="53"/>
        <v>#REF!</v>
      </c>
      <c r="F228" s="541" t="e">
        <f t="shared" si="53"/>
        <v>#REF!</v>
      </c>
      <c r="G228" s="541" t="e">
        <f t="shared" si="53"/>
        <v>#REF!</v>
      </c>
      <c r="H228" s="542" t="e">
        <f>SUM(C228:G228)</f>
        <v>#REF!</v>
      </c>
      <c r="I228" s="543" t="e">
        <f>B228-H228</f>
        <v>#REF!</v>
      </c>
    </row>
    <row r="229" spans="1:9" s="373" customFormat="1" ht="14.7" customHeight="1">
      <c r="A229" s="522" t="s">
        <v>691</v>
      </c>
      <c r="B229" s="506" t="e">
        <f>#REF!</f>
        <v>#REF!</v>
      </c>
      <c r="C229" s="506" t="e">
        <f t="shared" si="53"/>
        <v>#REF!</v>
      </c>
      <c r="D229" s="506" t="e">
        <f t="shared" si="53"/>
        <v>#REF!</v>
      </c>
      <c r="E229" s="506" t="e">
        <f t="shared" si="53"/>
        <v>#REF!</v>
      </c>
      <c r="F229" s="506" t="e">
        <f t="shared" si="53"/>
        <v>#REF!</v>
      </c>
      <c r="G229" s="506" t="e">
        <f t="shared" si="53"/>
        <v>#REF!</v>
      </c>
      <c r="H229" s="523" t="e">
        <f>SUM(C229:G229)</f>
        <v>#REF!</v>
      </c>
      <c r="I229" s="535" t="e">
        <f>B229-H229</f>
        <v>#REF!</v>
      </c>
    </row>
    <row r="230" spans="1:9" s="373" customFormat="1" ht="14.7" customHeight="1">
      <c r="A230" s="524" t="s">
        <v>692</v>
      </c>
      <c r="B230" s="506" t="e">
        <f>#REF!</f>
        <v>#REF!</v>
      </c>
      <c r="C230" s="506" t="e">
        <f>SUM(C228:C229)</f>
        <v>#REF!</v>
      </c>
      <c r="D230" s="506" t="e">
        <f>SUM(D228:D229)</f>
        <v>#REF!</v>
      </c>
      <c r="E230" s="506" t="e">
        <f>SUM(E228:E229)</f>
        <v>#REF!</v>
      </c>
      <c r="F230" s="506" t="e">
        <f>SUM(F228:F229)</f>
        <v>#REF!</v>
      </c>
      <c r="G230" s="506" t="e">
        <f>SUM(G228:G229)</f>
        <v>#REF!</v>
      </c>
      <c r="H230" s="523" t="e">
        <f>SUM(C230:G230)</f>
        <v>#REF!</v>
      </c>
      <c r="I230" s="535" t="e">
        <f>B230-H230</f>
        <v>#REF!</v>
      </c>
    </row>
    <row r="231" spans="1:9" s="373" customFormat="1" ht="14.7" customHeight="1" thickBot="1">
      <c r="A231" s="536" t="s">
        <v>693</v>
      </c>
      <c r="B231" s="537" t="e">
        <f>#REF!</f>
        <v>#REF!</v>
      </c>
      <c r="C231" s="537" t="e">
        <f>C226+C230</f>
        <v>#REF!</v>
      </c>
      <c r="D231" s="537" t="e">
        <f>D226+D230</f>
        <v>#REF!</v>
      </c>
      <c r="E231" s="537" t="e">
        <f>E226+E230</f>
        <v>#REF!</v>
      </c>
      <c r="F231" s="537" t="e">
        <f>F226+F230</f>
        <v>#REF!</v>
      </c>
      <c r="G231" s="537" t="e">
        <f>G226+G230</f>
        <v>#REF!</v>
      </c>
      <c r="H231" s="538" t="e">
        <f>SUM(C231:G231)</f>
        <v>#REF!</v>
      </c>
      <c r="I231" s="539" t="e">
        <f>B231-H231</f>
        <v>#REF!</v>
      </c>
    </row>
    <row r="232" spans="1:9" s="373" customFormat="1" ht="14.7" customHeight="1">
      <c r="A232" s="473"/>
    </row>
    <row r="233" spans="1:9" s="373" customFormat="1" ht="14.7" customHeight="1">
      <c r="A233" s="373" t="s">
        <v>951</v>
      </c>
    </row>
    <row r="234" spans="1:9" s="373" customFormat="1" ht="14.7" customHeight="1">
      <c r="A234" s="373" t="s">
        <v>952</v>
      </c>
      <c r="C234" s="373" t="e">
        <f>C55-C231</f>
        <v>#REF!</v>
      </c>
      <c r="D234" s="373" t="e">
        <f>D55-D231</f>
        <v>#REF!</v>
      </c>
      <c r="E234" s="373" t="e">
        <f>E55-E231</f>
        <v>#REF!</v>
      </c>
      <c r="F234" s="373" t="e">
        <f>F55-F231</f>
        <v>#REF!</v>
      </c>
      <c r="G234" s="373" t="e">
        <f>G55-G231</f>
        <v>#REF!</v>
      </c>
      <c r="H234" s="373" t="e">
        <f>SUM(C234:G234)</f>
        <v>#REF!</v>
      </c>
    </row>
    <row r="235" spans="1:9" s="373" customFormat="1" ht="14.7" customHeight="1"/>
    <row r="236" spans="1:9" s="373" customFormat="1" ht="14.7" customHeight="1"/>
    <row r="237" spans="1:9" s="373" customFormat="1" ht="14.7" customHeight="1">
      <c r="A237" s="373" t="s">
        <v>1104</v>
      </c>
    </row>
    <row r="238" spans="1:9" s="376" customFormat="1" ht="14.7" customHeight="1">
      <c r="A238" s="373" t="s">
        <v>1105</v>
      </c>
      <c r="B238" s="376" t="s">
        <v>943</v>
      </c>
      <c r="C238" s="376" t="s">
        <v>1108</v>
      </c>
      <c r="D238" s="376" t="s">
        <v>1109</v>
      </c>
      <c r="E238" s="376" t="s">
        <v>1110</v>
      </c>
      <c r="F238" s="376" t="s">
        <v>1102</v>
      </c>
      <c r="G238" s="376">
        <v>0</v>
      </c>
      <c r="H238" s="376" t="s">
        <v>378</v>
      </c>
      <c r="I238" s="376" t="s">
        <v>950</v>
      </c>
    </row>
    <row r="239" spans="1:9" s="373" customFormat="1" ht="14.7" customHeight="1">
      <c r="A239" s="373" t="s">
        <v>688</v>
      </c>
    </row>
    <row r="240" spans="1:9" s="473" customFormat="1" ht="14.7" customHeight="1">
      <c r="A240" s="373" t="s">
        <v>1107</v>
      </c>
      <c r="B240" s="473">
        <v>268683482</v>
      </c>
      <c r="C240" s="473">
        <v>147775912</v>
      </c>
      <c r="D240" s="473">
        <v>60453784</v>
      </c>
      <c r="E240" s="473">
        <v>36809638</v>
      </c>
      <c r="F240" s="473">
        <v>23644148</v>
      </c>
      <c r="G240" s="473">
        <v>0</v>
      </c>
      <c r="H240" s="473">
        <v>268683482</v>
      </c>
      <c r="I240" s="473">
        <v>0</v>
      </c>
    </row>
    <row r="241" spans="1:9" s="473" customFormat="1" ht="14.7" customHeight="1">
      <c r="A241" s="373" t="s">
        <v>1106</v>
      </c>
      <c r="B241" s="473" t="e">
        <f>B225</f>
        <v>#REF!</v>
      </c>
      <c r="C241" s="473" t="e">
        <f t="shared" ref="C241:I241" si="54">C225</f>
        <v>#REF!</v>
      </c>
      <c r="D241" s="473" t="e">
        <f t="shared" si="54"/>
        <v>#REF!</v>
      </c>
      <c r="E241" s="473" t="e">
        <f t="shared" si="54"/>
        <v>#REF!</v>
      </c>
      <c r="F241" s="473" t="e">
        <f t="shared" si="54"/>
        <v>#REF!</v>
      </c>
      <c r="G241" s="473" t="e">
        <f t="shared" si="54"/>
        <v>#REF!</v>
      </c>
      <c r="H241" s="473" t="e">
        <f t="shared" si="54"/>
        <v>#REF!</v>
      </c>
      <c r="I241" s="473" t="e">
        <f t="shared" si="54"/>
        <v>#REF!</v>
      </c>
    </row>
    <row r="242" spans="1:9" s="473" customFormat="1" ht="14.7" customHeight="1">
      <c r="A242" s="373" t="s">
        <v>1111</v>
      </c>
      <c r="B242" s="473" t="e">
        <f>B241-B240</f>
        <v>#REF!</v>
      </c>
      <c r="C242" s="473" t="e">
        <f t="shared" ref="C242:I242" si="55">C241-C240</f>
        <v>#REF!</v>
      </c>
      <c r="D242" s="473" t="e">
        <f t="shared" si="55"/>
        <v>#REF!</v>
      </c>
      <c r="E242" s="473" t="e">
        <f t="shared" si="55"/>
        <v>#REF!</v>
      </c>
      <c r="F242" s="473" t="e">
        <f t="shared" si="55"/>
        <v>#REF!</v>
      </c>
      <c r="G242" s="473" t="e">
        <f t="shared" si="55"/>
        <v>#REF!</v>
      </c>
      <c r="H242" s="473" t="e">
        <f t="shared" si="55"/>
        <v>#REF!</v>
      </c>
      <c r="I242" s="473" t="e">
        <f t="shared" si="55"/>
        <v>#REF!</v>
      </c>
    </row>
    <row r="243" spans="1:9" s="473" customFormat="1" ht="14.7" customHeight="1">
      <c r="A243" s="373"/>
    </row>
    <row r="244" spans="1:9" s="473" customFormat="1" ht="14.7" customHeight="1">
      <c r="A244" s="373"/>
    </row>
    <row r="245" spans="1:9" s="373" customFormat="1" ht="14.7" customHeight="1"/>
    <row r="246" spans="1:9" s="373" customFormat="1" ht="14.7" customHeight="1"/>
    <row r="247" spans="1:9" s="473" customFormat="1" ht="14.7" customHeight="1">
      <c r="A247" s="373"/>
    </row>
    <row r="248" spans="1:9" s="473" customFormat="1" ht="14.7" customHeight="1">
      <c r="A248" s="373"/>
    </row>
    <row r="249" spans="1:9" s="473" customFormat="1" ht="14.7" customHeight="1">
      <c r="A249" s="373"/>
    </row>
    <row r="250" spans="1:9" s="373" customFormat="1" ht="14.7" customHeight="1"/>
    <row r="251" spans="1:9" s="373" customFormat="1" ht="14.7" customHeight="1"/>
    <row r="252" spans="1:9" s="373" customFormat="1" ht="14.7" customHeight="1"/>
    <row r="253" spans="1:9" s="373" customFormat="1" ht="14.7" customHeight="1"/>
    <row r="254" spans="1:9" s="373" customFormat="1" ht="14.7" customHeight="1"/>
    <row r="255" spans="1:9" s="373" customFormat="1" ht="14.7" customHeight="1"/>
    <row r="256" spans="1:9" s="373" customFormat="1" ht="14.7" customHeight="1"/>
    <row r="257" s="373" customFormat="1" ht="14.7" customHeight="1"/>
    <row r="258" s="373" customFormat="1" ht="14.7" customHeight="1"/>
    <row r="259" s="373" customFormat="1" ht="14.7" customHeight="1"/>
    <row r="260" s="373" customFormat="1" ht="14.7" customHeight="1"/>
    <row r="261" s="373" customFormat="1" ht="14.7" customHeight="1"/>
    <row r="262" s="373" customFormat="1" ht="14.7" customHeight="1"/>
    <row r="263" s="373" customFormat="1" ht="14.7" customHeight="1"/>
    <row r="264" s="373" customFormat="1" ht="14.7" customHeight="1"/>
    <row r="265" s="373" customFormat="1" ht="14.7" customHeight="1"/>
    <row r="266" s="373" customFormat="1" ht="14.7" customHeight="1"/>
    <row r="267" s="373" customFormat="1" ht="14.7" customHeight="1"/>
    <row r="268" s="373" customFormat="1" ht="14.7" customHeight="1"/>
    <row r="269" s="373" customFormat="1" ht="14.7" customHeight="1"/>
    <row r="270" s="373" customFormat="1" ht="14.7" customHeight="1"/>
    <row r="271" s="373" customFormat="1" ht="14.7" customHeight="1"/>
    <row r="272" s="373" customFormat="1" ht="14.7" customHeight="1"/>
    <row r="273" s="373" customFormat="1" ht="14.7" customHeight="1"/>
    <row r="274" s="373" customFormat="1" ht="14.7" customHeight="1"/>
    <row r="275" s="373" customFormat="1" ht="14.7" customHeight="1"/>
    <row r="276" s="373" customFormat="1" ht="14.7" customHeight="1"/>
    <row r="277" s="373" customFormat="1" ht="14.7" customHeight="1"/>
    <row r="278" s="373" customFormat="1" ht="14.7" customHeight="1"/>
    <row r="279" s="373" customFormat="1" ht="14.7" customHeight="1"/>
    <row r="280" s="373" customFormat="1" ht="14.7" customHeight="1"/>
  </sheetData>
  <mergeCells count="17">
    <mergeCell ref="H146:J146"/>
    <mergeCell ref="A146:A148"/>
    <mergeCell ref="B146:D146"/>
    <mergeCell ref="E146:G146"/>
    <mergeCell ref="B147:B148"/>
    <mergeCell ref="E147:E148"/>
    <mergeCell ref="H147:H148"/>
    <mergeCell ref="T147:T148"/>
    <mergeCell ref="W147:W148"/>
    <mergeCell ref="K146:M146"/>
    <mergeCell ref="T146:V146"/>
    <mergeCell ref="W146:Y146"/>
    <mergeCell ref="K147:K148"/>
    <mergeCell ref="N146:P146"/>
    <mergeCell ref="Q146:S146"/>
    <mergeCell ref="N147:N148"/>
    <mergeCell ref="Q147:Q148"/>
  </mergeCells>
  <phoneticPr fontId="2"/>
  <printOptions horizontalCentered="1"/>
  <pageMargins left="0.19685039370078741" right="0.19685039370078741" top="0.11811023622047245" bottom="0.19685039370078741" header="0.35433070866141736" footer="0.31496062992125984"/>
  <pageSetup paperSize="8" scale="69" orientation="landscape" cellComments="asDisplayed" useFirstPageNumber="1" r:id="rId1"/>
  <headerFooter alignWithMargins="0">
    <oddFooter>&amp;C&amp;P</oddFooter>
  </headerFooter>
  <rowBreaks count="2" manualBreakCount="2">
    <brk id="136" max="24" man="1"/>
    <brk id="171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BW233"/>
  <sheetViews>
    <sheetView view="pageBreakPreview" zoomScale="96" zoomScaleNormal="75" workbookViewId="0">
      <pane xSplit="9" ySplit="4" topLeftCell="X5" activePane="bottomRight" state="frozen"/>
      <selection activeCell="S8" sqref="S8"/>
      <selection pane="topRight" activeCell="S8" sqref="S8"/>
      <selection pane="bottomLeft" activeCell="S8" sqref="S8"/>
      <selection pane="bottomRight" activeCell="X5" sqref="X5:X35"/>
    </sheetView>
  </sheetViews>
  <sheetFormatPr defaultColWidth="9" defaultRowHeight="13.2" outlineLevelCol="1"/>
  <cols>
    <col min="1" max="1" width="5.33203125" style="544" bestFit="1" customWidth="1"/>
    <col min="2" max="2" width="5.21875" style="544" bestFit="1" customWidth="1"/>
    <col min="3" max="3" width="30.33203125" style="544" customWidth="1"/>
    <col min="4" max="4" width="11.6640625" style="544" hidden="1" customWidth="1"/>
    <col min="5" max="5" width="10.21875" style="544" hidden="1" customWidth="1"/>
    <col min="6" max="6" width="13.21875" style="544" bestFit="1" customWidth="1"/>
    <col min="7" max="8" width="10" style="544" hidden="1" customWidth="1"/>
    <col min="9" max="9" width="44.109375" style="544" bestFit="1" customWidth="1"/>
    <col min="10" max="10" width="10.109375" style="544" bestFit="1" customWidth="1"/>
    <col min="11" max="11" width="26.77734375" style="544" bestFit="1" customWidth="1"/>
    <col min="12" max="13" width="9.109375" style="544" bestFit="1" customWidth="1"/>
    <col min="14" max="14" width="12.21875" style="563" bestFit="1" customWidth="1"/>
    <col min="15" max="15" width="12" style="563" customWidth="1"/>
    <col min="16" max="16" width="11.6640625" style="563" customWidth="1"/>
    <col min="17" max="17" width="10.44140625" style="544" customWidth="1"/>
    <col min="18" max="20" width="9.44140625" style="544" customWidth="1"/>
    <col min="21" max="21" width="14.77734375" style="565" bestFit="1" customWidth="1"/>
    <col min="22" max="22" width="0" style="578" hidden="1" customWidth="1"/>
    <col min="23" max="23" width="13" style="544" hidden="1" customWidth="1"/>
    <col min="24" max="24" width="16.88671875" style="544" customWidth="1"/>
    <col min="25" max="25" width="19.44140625" style="544" customWidth="1"/>
    <col min="26" max="26" width="13" style="544" hidden="1" customWidth="1" outlineLevel="1"/>
    <col min="27" max="28" width="11" style="544" hidden="1" customWidth="1" outlineLevel="1"/>
    <col min="29" max="29" width="15.109375" style="544" hidden="1" customWidth="1" outlineLevel="1"/>
    <col min="30" max="30" width="17.109375" style="544" hidden="1" customWidth="1" outlineLevel="1"/>
    <col min="31" max="31" width="13" style="544" hidden="1" customWidth="1" outlineLevel="1"/>
    <col min="32" max="32" width="9" style="544" hidden="1" customWidth="1" outlineLevel="1"/>
    <col min="33" max="34" width="11" style="544" hidden="1" customWidth="1" outlineLevel="1"/>
    <col min="35" max="35" width="9" style="544" hidden="1" customWidth="1" outlineLevel="1"/>
    <col min="36" max="36" width="15.109375" style="544" hidden="1" customWidth="1" outlineLevel="1"/>
    <col min="37" max="37" width="17.109375" style="544" hidden="1" customWidth="1" outlineLevel="1"/>
    <col min="38" max="38" width="13" style="544" hidden="1" customWidth="1" outlineLevel="1"/>
    <col min="39" max="39" width="14.109375" style="544" hidden="1" customWidth="1" outlineLevel="1"/>
    <col min="40" max="40" width="11" style="544" bestFit="1" customWidth="1" collapsed="1"/>
    <col min="41" max="41" width="11" style="544" bestFit="1" customWidth="1"/>
    <col min="42" max="42" width="15.109375" style="544" bestFit="1" customWidth="1"/>
    <col min="43" max="43" width="9" style="544" hidden="1" customWidth="1" outlineLevel="1"/>
    <col min="44" max="44" width="15.6640625" style="544" hidden="1" customWidth="1" outlineLevel="1"/>
    <col min="45" max="45" width="19.77734375" style="544" hidden="1" customWidth="1" outlineLevel="1"/>
    <col min="46" max="46" width="9.109375" style="544" hidden="1" customWidth="1" outlineLevel="1"/>
    <col min="47" max="47" width="9.44140625" style="544" hidden="1" customWidth="1" outlineLevel="1"/>
    <col min="48" max="48" width="7.44140625" style="544" customWidth="1" outlineLevel="1"/>
    <col min="49" max="49" width="23.77734375" style="544" hidden="1" customWidth="1" outlineLevel="1"/>
    <col min="50" max="50" width="15.109375" style="544" hidden="1" customWidth="1" outlineLevel="1"/>
    <col min="51" max="52" width="13" style="544" hidden="1" customWidth="1" outlineLevel="1"/>
    <col min="53" max="53" width="7.109375" style="544" hidden="1" customWidth="1" outlineLevel="1"/>
    <col min="54" max="54" width="15.109375" style="544" hidden="1" customWidth="1" outlineLevel="1"/>
    <col min="55" max="55" width="8.6640625" style="579" customWidth="1" outlineLevel="1"/>
    <col min="56" max="56" width="11.77734375" style="544" customWidth="1" outlineLevel="1"/>
    <col min="57" max="57" width="10.77734375" style="544" hidden="1" customWidth="1" outlineLevel="1"/>
    <col min="58" max="58" width="7.21875" style="544" hidden="1" customWidth="1" outlineLevel="1"/>
    <col min="59" max="59" width="9" style="544"/>
    <col min="60" max="60" width="11" style="544" bestFit="1" customWidth="1"/>
    <col min="61" max="61" width="15.109375" style="544" customWidth="1"/>
    <col min="62" max="62" width="20.44140625" style="544" bestFit="1" customWidth="1"/>
    <col min="63" max="65" width="9" style="544" bestFit="1"/>
    <col min="66" max="66" width="11.109375" style="544" bestFit="1" customWidth="1"/>
    <col min="67" max="67" width="11" style="544" bestFit="1" customWidth="1"/>
    <col min="68" max="68" width="9" style="544" bestFit="1"/>
    <col min="69" max="69" width="7.109375" style="544" bestFit="1" customWidth="1"/>
    <col min="70" max="70" width="9" style="544" bestFit="1"/>
    <col min="71" max="71" width="7.109375" style="544" bestFit="1" customWidth="1"/>
    <col min="72" max="74" width="9" style="544"/>
    <col min="75" max="75" width="12.44140625" style="544" customWidth="1"/>
    <col min="76" max="16384" width="9" style="544"/>
  </cols>
  <sheetData>
    <row r="1" spans="1:75" ht="13.8" thickBot="1">
      <c r="A1" s="775" t="str">
        <f>土地!A1</f>
        <v>団体名</v>
      </c>
      <c r="B1" s="776"/>
      <c r="C1" s="776"/>
      <c r="D1" s="777" t="s">
        <v>1377</v>
      </c>
      <c r="E1" s="777"/>
      <c r="F1" s="777"/>
      <c r="G1" s="778"/>
      <c r="O1" s="564">
        <f>土地!O1</f>
        <v>2023</v>
      </c>
    </row>
    <row r="3" spans="1:75" s="566" customFormat="1" ht="13.2" customHeight="1">
      <c r="A3" s="779" t="s">
        <v>961</v>
      </c>
      <c r="B3" s="779" t="s">
        <v>963</v>
      </c>
      <c r="C3" s="779" t="s">
        <v>965</v>
      </c>
      <c r="D3" s="779" t="s">
        <v>967</v>
      </c>
      <c r="E3" s="780" t="s">
        <v>86</v>
      </c>
      <c r="F3" s="782" t="s">
        <v>87</v>
      </c>
      <c r="G3" s="780" t="s">
        <v>1087</v>
      </c>
      <c r="H3" s="780" t="s">
        <v>1088</v>
      </c>
      <c r="I3" s="780" t="s">
        <v>88</v>
      </c>
      <c r="J3" s="779" t="s">
        <v>979</v>
      </c>
      <c r="K3" s="780" t="s">
        <v>89</v>
      </c>
      <c r="L3" s="781" t="s">
        <v>983</v>
      </c>
      <c r="M3" s="774" t="s">
        <v>50</v>
      </c>
      <c r="N3" s="784" t="s">
        <v>985</v>
      </c>
      <c r="O3" s="785" t="s">
        <v>90</v>
      </c>
      <c r="P3" s="796" t="s">
        <v>52</v>
      </c>
      <c r="Q3" s="788" t="s">
        <v>53</v>
      </c>
      <c r="R3" s="788"/>
      <c r="S3" s="788"/>
      <c r="T3" s="789" t="s">
        <v>54</v>
      </c>
      <c r="U3" s="791" t="s">
        <v>989</v>
      </c>
      <c r="V3" s="797" t="s">
        <v>990</v>
      </c>
      <c r="W3" s="781" t="s">
        <v>992</v>
      </c>
      <c r="X3" s="792" t="s">
        <v>55</v>
      </c>
      <c r="Y3" s="792" t="s">
        <v>56</v>
      </c>
      <c r="Z3" s="781" t="s">
        <v>996</v>
      </c>
      <c r="AA3" s="781" t="s">
        <v>998</v>
      </c>
      <c r="AB3" s="781" t="s">
        <v>91</v>
      </c>
      <c r="AC3" s="781"/>
      <c r="AD3" s="781"/>
      <c r="AE3" s="781"/>
      <c r="AF3" s="781"/>
      <c r="AG3" s="781"/>
      <c r="AH3" s="781" t="s">
        <v>1012</v>
      </c>
      <c r="AI3" s="781" t="s">
        <v>91</v>
      </c>
      <c r="AJ3" s="781"/>
      <c r="AK3" s="781"/>
      <c r="AL3" s="781"/>
      <c r="AM3" s="781"/>
      <c r="AN3" s="781"/>
      <c r="AO3" s="781"/>
      <c r="AP3" s="788" t="s">
        <v>92</v>
      </c>
      <c r="AQ3" s="779" t="s">
        <v>1028</v>
      </c>
      <c r="AR3" s="780" t="s">
        <v>93</v>
      </c>
      <c r="AS3" s="780"/>
      <c r="AT3" s="780"/>
      <c r="AU3" s="780"/>
      <c r="AV3" s="781" t="s">
        <v>1032</v>
      </c>
      <c r="AW3" s="779" t="s">
        <v>1034</v>
      </c>
      <c r="AX3" s="781" t="s">
        <v>1036</v>
      </c>
      <c r="AY3" s="781" t="s">
        <v>1038</v>
      </c>
      <c r="AZ3" s="781" t="s">
        <v>1040</v>
      </c>
      <c r="BA3" s="781" t="s">
        <v>1042</v>
      </c>
      <c r="BB3" s="781" t="s">
        <v>1044</v>
      </c>
      <c r="BC3" s="794" t="s">
        <v>94</v>
      </c>
      <c r="BD3" s="795"/>
      <c r="BE3" s="780" t="s">
        <v>95</v>
      </c>
      <c r="BF3" s="780" t="s">
        <v>62</v>
      </c>
      <c r="BG3" s="774" t="s">
        <v>1052</v>
      </c>
      <c r="BH3" s="782" t="s">
        <v>97</v>
      </c>
      <c r="BI3" s="788" t="s">
        <v>98</v>
      </c>
      <c r="BJ3" s="780" t="s">
        <v>66</v>
      </c>
      <c r="BK3" s="780" t="s">
        <v>100</v>
      </c>
      <c r="BL3" s="780" t="s">
        <v>101</v>
      </c>
      <c r="BM3" s="780" t="s">
        <v>102</v>
      </c>
      <c r="BN3" s="780" t="s">
        <v>103</v>
      </c>
      <c r="BO3" s="780" t="s">
        <v>104</v>
      </c>
      <c r="BP3" s="780" t="s">
        <v>105</v>
      </c>
      <c r="BQ3" s="780" t="s">
        <v>106</v>
      </c>
      <c r="BR3" s="780" t="s">
        <v>107</v>
      </c>
      <c r="BS3" s="779" t="s">
        <v>1076</v>
      </c>
      <c r="BT3" s="779" t="s">
        <v>1078</v>
      </c>
      <c r="BU3" s="779" t="s">
        <v>1080</v>
      </c>
      <c r="BV3" s="779" t="s">
        <v>1082</v>
      </c>
      <c r="BW3" s="780" t="s">
        <v>108</v>
      </c>
    </row>
    <row r="4" spans="1:75" s="566" customFormat="1" ht="33" customHeight="1">
      <c r="A4" s="779"/>
      <c r="B4" s="779"/>
      <c r="C4" s="779"/>
      <c r="D4" s="779"/>
      <c r="E4" s="780"/>
      <c r="F4" s="782"/>
      <c r="G4" s="780"/>
      <c r="H4" s="780"/>
      <c r="I4" s="780"/>
      <c r="J4" s="779"/>
      <c r="K4" s="780"/>
      <c r="L4" s="781"/>
      <c r="M4" s="774"/>
      <c r="N4" s="784"/>
      <c r="O4" s="785"/>
      <c r="P4" s="787"/>
      <c r="Q4" s="567" t="s">
        <v>76</v>
      </c>
      <c r="R4" s="567" t="s">
        <v>77</v>
      </c>
      <c r="S4" s="567" t="s">
        <v>78</v>
      </c>
      <c r="T4" s="790"/>
      <c r="U4" s="791"/>
      <c r="V4" s="797"/>
      <c r="W4" s="781"/>
      <c r="X4" s="793"/>
      <c r="Y4" s="793"/>
      <c r="Z4" s="781"/>
      <c r="AA4" s="781"/>
      <c r="AB4" s="568" t="s">
        <v>1000</v>
      </c>
      <c r="AC4" s="568" t="s">
        <v>1002</v>
      </c>
      <c r="AD4" s="568" t="s">
        <v>1004</v>
      </c>
      <c r="AE4" s="568" t="s">
        <v>1006</v>
      </c>
      <c r="AF4" s="568" t="s">
        <v>1008</v>
      </c>
      <c r="AG4" s="568" t="s">
        <v>1010</v>
      </c>
      <c r="AH4" s="781"/>
      <c r="AI4" s="568" t="s">
        <v>1014</v>
      </c>
      <c r="AJ4" s="568" t="s">
        <v>1016</v>
      </c>
      <c r="AK4" s="568" t="s">
        <v>1018</v>
      </c>
      <c r="AL4" s="568" t="s">
        <v>1020</v>
      </c>
      <c r="AM4" s="568" t="s">
        <v>1022</v>
      </c>
      <c r="AN4" s="569" t="s">
        <v>1024</v>
      </c>
      <c r="AO4" s="568" t="s">
        <v>1026</v>
      </c>
      <c r="AP4" s="788"/>
      <c r="AQ4" s="779"/>
      <c r="AR4" s="570" t="s">
        <v>79</v>
      </c>
      <c r="AS4" s="570" t="s">
        <v>80</v>
      </c>
      <c r="AT4" s="570" t="s">
        <v>81</v>
      </c>
      <c r="AU4" s="570" t="s">
        <v>82</v>
      </c>
      <c r="AV4" s="781"/>
      <c r="AW4" s="779"/>
      <c r="AX4" s="781"/>
      <c r="AY4" s="781"/>
      <c r="AZ4" s="781"/>
      <c r="BA4" s="781"/>
      <c r="BB4" s="781"/>
      <c r="BC4" s="580" t="s">
        <v>109</v>
      </c>
      <c r="BD4" s="571" t="s">
        <v>84</v>
      </c>
      <c r="BE4" s="779"/>
      <c r="BF4" s="779"/>
      <c r="BG4" s="774"/>
      <c r="BH4" s="781"/>
      <c r="BI4" s="788"/>
      <c r="BJ4" s="779"/>
      <c r="BK4" s="779"/>
      <c r="BL4" s="780"/>
      <c r="BM4" s="779"/>
      <c r="BN4" s="779"/>
      <c r="BO4" s="780"/>
      <c r="BP4" s="779"/>
      <c r="BQ4" s="779"/>
      <c r="BR4" s="779"/>
      <c r="BS4" s="779"/>
      <c r="BT4" s="779"/>
      <c r="BU4" s="779"/>
      <c r="BV4" s="779"/>
      <c r="BW4" s="779"/>
    </row>
    <row r="5" spans="1:75">
      <c r="A5" s="552">
        <v>1</v>
      </c>
      <c r="B5" s="552"/>
      <c r="C5" s="552" t="s">
        <v>1132</v>
      </c>
      <c r="D5" s="552"/>
      <c r="E5" s="552"/>
      <c r="F5" s="552" t="s">
        <v>164</v>
      </c>
      <c r="G5" s="552"/>
      <c r="H5" s="552"/>
      <c r="I5" s="552" t="s">
        <v>1243</v>
      </c>
      <c r="J5" s="552"/>
      <c r="K5" s="552" t="s">
        <v>1270</v>
      </c>
      <c r="L5" s="552">
        <v>38</v>
      </c>
      <c r="M5" s="552">
        <f>VLOOKUP(L5,'償却率（定額法）'!$B$6:$C$104,2)</f>
        <v>2.7E-2</v>
      </c>
      <c r="N5" s="659" t="s">
        <v>1279</v>
      </c>
      <c r="O5" s="659"/>
      <c r="P5" s="573" t="str">
        <f t="shared" ref="P5:P11" si="0">IF(O5="",N5,O5)</f>
        <v>1992/03/31</v>
      </c>
      <c r="Q5" s="574">
        <f t="shared" ref="Q5:Q11" si="1">YEAR(P5)</f>
        <v>1992</v>
      </c>
      <c r="R5" s="574">
        <f t="shared" ref="R5:R11" si="2">MONTH(P5)</f>
        <v>3</v>
      </c>
      <c r="S5" s="574">
        <f t="shared" ref="S5:S11" si="3">DAY(N5)</f>
        <v>31</v>
      </c>
      <c r="T5" s="552">
        <f t="shared" ref="T5:T11" si="4">IF(Q5=1900,"",IF(R5&lt;4,Q5-1,Q5))</f>
        <v>1991</v>
      </c>
      <c r="U5" s="575">
        <v>1210040000</v>
      </c>
      <c r="V5" s="581">
        <v>1</v>
      </c>
      <c r="W5" s="552"/>
      <c r="X5" s="576">
        <v>1012803480</v>
      </c>
      <c r="Y5" s="576">
        <f t="shared" ref="Y5:Y66" si="5">U5-X5</f>
        <v>197236520</v>
      </c>
      <c r="Z5" s="552" t="s">
        <v>1294</v>
      </c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82">
        <f>IF(BG5=0,0,IF(BG5=L5,Y5-1,IF(Y5=1,0,ROUND(U5*M5,0))))</f>
        <v>32671080</v>
      </c>
      <c r="AO5" s="552">
        <v>0</v>
      </c>
      <c r="AP5" s="577">
        <f>Y5-AN5</f>
        <v>164565440</v>
      </c>
      <c r="AQ5" s="552" t="s">
        <v>172</v>
      </c>
      <c r="AR5" s="552"/>
      <c r="AS5" s="552"/>
      <c r="AT5" s="552"/>
      <c r="AU5" s="552"/>
      <c r="AV5" s="552" t="s">
        <v>1296</v>
      </c>
      <c r="AW5" s="552"/>
      <c r="AX5" s="552"/>
      <c r="AY5" s="552"/>
      <c r="AZ5" s="552" t="s">
        <v>1301</v>
      </c>
      <c r="BA5" s="552">
        <v>0</v>
      </c>
      <c r="BB5" s="552"/>
      <c r="BC5" s="583" t="s">
        <v>1302</v>
      </c>
      <c r="BD5" s="552" t="s">
        <v>85</v>
      </c>
      <c r="BE5" s="552"/>
      <c r="BF5" s="660"/>
      <c r="BG5" s="574">
        <f t="shared" ref="BG5:BG67" si="6">IF(T5="",0,$O$1-T5)</f>
        <v>32</v>
      </c>
      <c r="BH5" s="552" t="s">
        <v>1306</v>
      </c>
      <c r="BI5" s="577">
        <f t="shared" ref="BI5:BI11" si="7">U5-AP5</f>
        <v>1045474560</v>
      </c>
      <c r="BJ5" s="552" t="s">
        <v>1241</v>
      </c>
      <c r="BK5" s="552"/>
      <c r="BL5" s="552"/>
      <c r="BM5" s="552"/>
      <c r="BN5" s="552"/>
      <c r="BO5" s="552"/>
      <c r="BP5" s="552"/>
      <c r="BQ5" s="552"/>
      <c r="BR5" s="552"/>
      <c r="BS5" s="552"/>
      <c r="BT5" s="552"/>
      <c r="BU5" s="552"/>
      <c r="BV5" s="552"/>
      <c r="BW5" s="552"/>
    </row>
    <row r="6" spans="1:75">
      <c r="A6" s="552">
        <v>3</v>
      </c>
      <c r="B6" s="552"/>
      <c r="C6" s="552" t="s">
        <v>1132</v>
      </c>
      <c r="D6" s="552"/>
      <c r="E6" s="552"/>
      <c r="F6" s="552" t="s">
        <v>164</v>
      </c>
      <c r="G6" s="552"/>
      <c r="H6" s="552"/>
      <c r="I6" s="552" t="s">
        <v>1244</v>
      </c>
      <c r="J6" s="552"/>
      <c r="K6" s="552" t="s">
        <v>1270</v>
      </c>
      <c r="L6" s="552">
        <v>50</v>
      </c>
      <c r="M6" s="552">
        <f>VLOOKUP(L6,'償却率（定額法）'!$B$6:$C$104,2)</f>
        <v>0.02</v>
      </c>
      <c r="N6" s="659" t="s">
        <v>1279</v>
      </c>
      <c r="O6" s="659"/>
      <c r="P6" s="573" t="str">
        <f t="shared" si="0"/>
        <v>1992/03/31</v>
      </c>
      <c r="Q6" s="574">
        <f t="shared" si="1"/>
        <v>1992</v>
      </c>
      <c r="R6" s="574">
        <f t="shared" si="2"/>
        <v>3</v>
      </c>
      <c r="S6" s="574">
        <f t="shared" si="3"/>
        <v>31</v>
      </c>
      <c r="T6" s="552">
        <f t="shared" si="4"/>
        <v>1991</v>
      </c>
      <c r="U6" s="575">
        <v>129530000</v>
      </c>
      <c r="V6" s="581">
        <v>1</v>
      </c>
      <c r="W6" s="552"/>
      <c r="X6" s="576">
        <v>80308600</v>
      </c>
      <c r="Y6" s="576">
        <f t="shared" si="5"/>
        <v>49221400</v>
      </c>
      <c r="Z6" s="552" t="s">
        <v>1294</v>
      </c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82">
        <f t="shared" ref="AN6:AN67" si="8">IF(BG6=0,0,IF(BG6=L6,Y6-1,IF(Y6=1,0,ROUND(U6*M6,0))))</f>
        <v>2590600</v>
      </c>
      <c r="AO6" s="552">
        <v>0</v>
      </c>
      <c r="AP6" s="577">
        <f t="shared" ref="AP6:AP11" si="9">Y6-AN6</f>
        <v>46630800</v>
      </c>
      <c r="AQ6" s="552" t="s">
        <v>172</v>
      </c>
      <c r="AR6" s="552"/>
      <c r="AS6" s="552"/>
      <c r="AT6" s="552"/>
      <c r="AU6" s="552"/>
      <c r="AV6" s="552" t="s">
        <v>1297</v>
      </c>
      <c r="AW6" s="552"/>
      <c r="AX6" s="552"/>
      <c r="AY6" s="552"/>
      <c r="AZ6" s="552" t="s">
        <v>1301</v>
      </c>
      <c r="BA6" s="552">
        <v>0</v>
      </c>
      <c r="BB6" s="552"/>
      <c r="BC6" s="583">
        <v>681.99</v>
      </c>
      <c r="BD6" s="552" t="s">
        <v>85</v>
      </c>
      <c r="BE6" s="552"/>
      <c r="BF6" s="660"/>
      <c r="BG6" s="574">
        <f t="shared" si="6"/>
        <v>32</v>
      </c>
      <c r="BH6" s="552" t="s">
        <v>1306</v>
      </c>
      <c r="BI6" s="577">
        <f t="shared" si="7"/>
        <v>82899200</v>
      </c>
      <c r="BJ6" s="552" t="s">
        <v>1241</v>
      </c>
      <c r="BK6" s="552"/>
      <c r="BL6" s="552"/>
      <c r="BM6" s="552"/>
      <c r="BN6" s="552"/>
      <c r="BO6" s="552"/>
      <c r="BP6" s="552"/>
      <c r="BQ6" s="552"/>
      <c r="BR6" s="552"/>
      <c r="BS6" s="552"/>
      <c r="BT6" s="552"/>
      <c r="BU6" s="552"/>
      <c r="BV6" s="552"/>
      <c r="BW6" s="552"/>
    </row>
    <row r="7" spans="1:75">
      <c r="A7" s="552">
        <v>3</v>
      </c>
      <c r="B7" s="552"/>
      <c r="C7" s="552" t="s">
        <v>1132</v>
      </c>
      <c r="D7" s="552" t="s">
        <v>352</v>
      </c>
      <c r="E7" s="552"/>
      <c r="F7" s="552" t="s">
        <v>164</v>
      </c>
      <c r="G7" s="552"/>
      <c r="H7" s="552"/>
      <c r="I7" s="552" t="s">
        <v>1245</v>
      </c>
      <c r="J7" s="552"/>
      <c r="K7" s="552" t="s">
        <v>1271</v>
      </c>
      <c r="L7" s="552">
        <v>31</v>
      </c>
      <c r="M7" s="552">
        <f>VLOOKUP(L7,'償却率（定額法）'!$B$6:$C$104,2)</f>
        <v>3.3000000000000002E-2</v>
      </c>
      <c r="N7" s="659" t="s">
        <v>1279</v>
      </c>
      <c r="O7" s="659"/>
      <c r="P7" s="573" t="str">
        <f t="shared" ref="P7" si="10">IF(O7="",N7,O7)</f>
        <v>1992/03/31</v>
      </c>
      <c r="Q7" s="574">
        <f t="shared" ref="Q7" si="11">YEAR(P7)</f>
        <v>1992</v>
      </c>
      <c r="R7" s="574">
        <f t="shared" ref="R7" si="12">MONTH(P7)</f>
        <v>3</v>
      </c>
      <c r="S7" s="574">
        <f t="shared" ref="S7" si="13">DAY(N7)</f>
        <v>31</v>
      </c>
      <c r="T7" s="552">
        <f t="shared" si="4"/>
        <v>1991</v>
      </c>
      <c r="U7" s="575">
        <v>20610000</v>
      </c>
      <c r="V7" s="581">
        <v>1</v>
      </c>
      <c r="W7" s="552"/>
      <c r="X7" s="576">
        <v>20609999</v>
      </c>
      <c r="Y7" s="576">
        <f t="shared" si="5"/>
        <v>1</v>
      </c>
      <c r="Z7" s="552" t="s">
        <v>1294</v>
      </c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82">
        <f t="shared" si="8"/>
        <v>0</v>
      </c>
      <c r="AO7" s="552">
        <v>0</v>
      </c>
      <c r="AP7" s="577">
        <f t="shared" si="9"/>
        <v>1</v>
      </c>
      <c r="AQ7" s="552" t="s">
        <v>172</v>
      </c>
      <c r="AR7" s="552"/>
      <c r="AS7" s="552"/>
      <c r="AT7" s="552"/>
      <c r="AU7" s="552"/>
      <c r="AV7" s="552" t="s">
        <v>1298</v>
      </c>
      <c r="AW7" s="552"/>
      <c r="AX7" s="552"/>
      <c r="AY7" s="552"/>
      <c r="AZ7" s="552" t="s">
        <v>1301</v>
      </c>
      <c r="BA7" s="552">
        <v>0</v>
      </c>
      <c r="BB7" s="552"/>
      <c r="BC7" s="583">
        <v>104.53</v>
      </c>
      <c r="BD7" s="552" t="s">
        <v>85</v>
      </c>
      <c r="BE7" s="552"/>
      <c r="BF7" s="660"/>
      <c r="BG7" s="574">
        <f t="shared" si="6"/>
        <v>32</v>
      </c>
      <c r="BH7" s="552" t="s">
        <v>1306</v>
      </c>
      <c r="BI7" s="577">
        <f t="shared" si="7"/>
        <v>20609999</v>
      </c>
      <c r="BJ7" s="552" t="s">
        <v>1241</v>
      </c>
      <c r="BK7" s="552"/>
      <c r="BL7" s="552"/>
      <c r="BM7" s="552"/>
      <c r="BN7" s="552"/>
      <c r="BO7" s="552"/>
      <c r="BP7" s="552"/>
      <c r="BQ7" s="552"/>
      <c r="BR7" s="552"/>
      <c r="BS7" s="552"/>
      <c r="BT7" s="552"/>
      <c r="BU7" s="552"/>
      <c r="BV7" s="552"/>
      <c r="BW7" s="552"/>
    </row>
    <row r="8" spans="1:75">
      <c r="A8" s="552">
        <v>4</v>
      </c>
      <c r="B8" s="552"/>
      <c r="C8" s="552" t="s">
        <v>1132</v>
      </c>
      <c r="D8" s="552"/>
      <c r="E8" s="552"/>
      <c r="F8" s="552" t="s">
        <v>164</v>
      </c>
      <c r="G8" s="552"/>
      <c r="H8" s="552"/>
      <c r="I8" s="552" t="s">
        <v>1246</v>
      </c>
      <c r="J8" s="552"/>
      <c r="K8" s="552" t="s">
        <v>1278</v>
      </c>
      <c r="L8" s="552">
        <v>18</v>
      </c>
      <c r="M8" s="552">
        <f>VLOOKUP(L8,'償却率（定額法）'!$B$6:$C$104,2)</f>
        <v>5.6000000000000001E-2</v>
      </c>
      <c r="N8" s="659" t="s">
        <v>1279</v>
      </c>
      <c r="O8" s="659"/>
      <c r="P8" s="573" t="str">
        <f t="shared" si="0"/>
        <v>1992/03/31</v>
      </c>
      <c r="Q8" s="574">
        <f t="shared" si="1"/>
        <v>1992</v>
      </c>
      <c r="R8" s="574">
        <f t="shared" si="2"/>
        <v>3</v>
      </c>
      <c r="S8" s="574">
        <f t="shared" si="3"/>
        <v>31</v>
      </c>
      <c r="T8" s="552">
        <f t="shared" si="4"/>
        <v>1991</v>
      </c>
      <c r="U8" s="575">
        <v>17930000</v>
      </c>
      <c r="V8" s="581">
        <v>1</v>
      </c>
      <c r="W8" s="552"/>
      <c r="X8" s="576">
        <v>17929999</v>
      </c>
      <c r="Y8" s="576">
        <f t="shared" si="5"/>
        <v>1</v>
      </c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2"/>
      <c r="AN8" s="582">
        <f t="shared" si="8"/>
        <v>0</v>
      </c>
      <c r="AO8" s="552">
        <v>0</v>
      </c>
      <c r="AP8" s="577">
        <f t="shared" si="9"/>
        <v>1</v>
      </c>
      <c r="AQ8" s="552" t="s">
        <v>172</v>
      </c>
      <c r="AR8" s="552"/>
      <c r="AS8" s="552"/>
      <c r="AT8" s="552"/>
      <c r="AU8" s="552"/>
      <c r="AV8" s="552" t="s">
        <v>1299</v>
      </c>
      <c r="AW8" s="552"/>
      <c r="AX8" s="552"/>
      <c r="AY8" s="552"/>
      <c r="AZ8" s="552" t="s">
        <v>1301</v>
      </c>
      <c r="BA8" s="552">
        <v>0</v>
      </c>
      <c r="BB8" s="552"/>
      <c r="BC8" s="583">
        <v>54.7</v>
      </c>
      <c r="BD8" s="552" t="s">
        <v>85</v>
      </c>
      <c r="BE8" s="552"/>
      <c r="BF8" s="660"/>
      <c r="BG8" s="574">
        <f t="shared" si="6"/>
        <v>32</v>
      </c>
      <c r="BH8" s="552" t="s">
        <v>1306</v>
      </c>
      <c r="BI8" s="577">
        <f t="shared" si="7"/>
        <v>17929999</v>
      </c>
      <c r="BJ8" s="552" t="s">
        <v>1241</v>
      </c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</row>
    <row r="9" spans="1:75">
      <c r="A9" s="552">
        <v>5</v>
      </c>
      <c r="B9" s="552"/>
      <c r="C9" s="552" t="s">
        <v>1132</v>
      </c>
      <c r="D9" s="552"/>
      <c r="E9" s="552"/>
      <c r="F9" s="552" t="s">
        <v>164</v>
      </c>
      <c r="G9" s="552"/>
      <c r="H9" s="552"/>
      <c r="I9" s="552" t="s">
        <v>1247</v>
      </c>
      <c r="J9" s="552"/>
      <c r="K9" s="552" t="s">
        <v>1270</v>
      </c>
      <c r="L9" s="552">
        <v>50</v>
      </c>
      <c r="M9" s="552">
        <f>VLOOKUP(L9,'償却率（定額法）'!$B$6:$C$104,2)</f>
        <v>0.02</v>
      </c>
      <c r="N9" s="659" t="s">
        <v>1279</v>
      </c>
      <c r="O9" s="659"/>
      <c r="P9" s="573" t="str">
        <f t="shared" si="0"/>
        <v>1992/03/31</v>
      </c>
      <c r="Q9" s="574">
        <f t="shared" si="1"/>
        <v>1992</v>
      </c>
      <c r="R9" s="574">
        <f t="shared" si="2"/>
        <v>3</v>
      </c>
      <c r="S9" s="574">
        <f t="shared" si="3"/>
        <v>31</v>
      </c>
      <c r="T9" s="552">
        <f t="shared" si="4"/>
        <v>1991</v>
      </c>
      <c r="U9" s="575">
        <v>7800000</v>
      </c>
      <c r="V9" s="581">
        <v>1</v>
      </c>
      <c r="W9" s="552"/>
      <c r="X9" s="576">
        <v>4836000</v>
      </c>
      <c r="Y9" s="576">
        <f t="shared" si="5"/>
        <v>2964000</v>
      </c>
      <c r="Z9" s="552" t="s">
        <v>1294</v>
      </c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2"/>
      <c r="AN9" s="582">
        <f>IF(BG9=0,0,IF(BG9=L9,Y9-1,IF(Y9=1,0,ROUND(U9*M9,0))))</f>
        <v>156000</v>
      </c>
      <c r="AO9" s="552">
        <v>0</v>
      </c>
      <c r="AP9" s="577">
        <f t="shared" si="9"/>
        <v>2808000</v>
      </c>
      <c r="AQ9" s="552" t="s">
        <v>172</v>
      </c>
      <c r="AR9" s="552"/>
      <c r="AS9" s="552"/>
      <c r="AT9" s="552"/>
      <c r="AU9" s="552"/>
      <c r="AV9" s="552" t="s">
        <v>1297</v>
      </c>
      <c r="AW9" s="552"/>
      <c r="AX9" s="552"/>
      <c r="AY9" s="552"/>
      <c r="AZ9" s="552" t="s">
        <v>1301</v>
      </c>
      <c r="BA9" s="552">
        <v>0</v>
      </c>
      <c r="BB9" s="552"/>
      <c r="BC9" s="764">
        <v>41.064999999999998</v>
      </c>
      <c r="BD9" s="552" t="s">
        <v>85</v>
      </c>
      <c r="BE9" s="552"/>
      <c r="BF9" s="552"/>
      <c r="BG9" s="574">
        <f>IF(T9="",0,$O$1-T9)</f>
        <v>32</v>
      </c>
      <c r="BH9" s="552" t="s">
        <v>1306</v>
      </c>
      <c r="BI9" s="577">
        <f t="shared" si="7"/>
        <v>4992000</v>
      </c>
      <c r="BJ9" s="552" t="s">
        <v>1241</v>
      </c>
      <c r="BK9" s="552"/>
      <c r="BL9" s="552"/>
      <c r="BM9" s="552"/>
      <c r="BN9" s="552"/>
      <c r="BO9" s="552"/>
      <c r="BP9" s="552"/>
      <c r="BQ9" s="552"/>
      <c r="BR9" s="552"/>
      <c r="BS9" s="552"/>
      <c r="BT9" s="552"/>
      <c r="BU9" s="552"/>
      <c r="BV9" s="552"/>
      <c r="BW9" s="552"/>
    </row>
    <row r="10" spans="1:75">
      <c r="A10" s="552">
        <v>6</v>
      </c>
      <c r="B10" s="552"/>
      <c r="C10" s="552" t="s">
        <v>1132</v>
      </c>
      <c r="D10" s="552"/>
      <c r="E10" s="552"/>
      <c r="F10" s="552" t="s">
        <v>164</v>
      </c>
      <c r="G10" s="552"/>
      <c r="H10" s="552"/>
      <c r="I10" s="552" t="s">
        <v>1248</v>
      </c>
      <c r="J10" s="552"/>
      <c r="K10" s="552" t="s">
        <v>1272</v>
      </c>
      <c r="L10" s="552">
        <v>18</v>
      </c>
      <c r="M10" s="552">
        <f>VLOOKUP(L10,'償却率（定額法）'!$B$6:$C$104,2)</f>
        <v>5.6000000000000001E-2</v>
      </c>
      <c r="N10" s="659" t="s">
        <v>1279</v>
      </c>
      <c r="O10" s="659"/>
      <c r="P10" s="573" t="str">
        <f t="shared" si="0"/>
        <v>1992/03/31</v>
      </c>
      <c r="Q10" s="574">
        <f t="shared" si="1"/>
        <v>1992</v>
      </c>
      <c r="R10" s="574">
        <f t="shared" si="2"/>
        <v>3</v>
      </c>
      <c r="S10" s="574">
        <f t="shared" si="3"/>
        <v>31</v>
      </c>
      <c r="T10" s="552">
        <f t="shared" si="4"/>
        <v>1991</v>
      </c>
      <c r="U10" s="575">
        <v>2144290000</v>
      </c>
      <c r="V10" s="581">
        <v>1</v>
      </c>
      <c r="W10" s="552"/>
      <c r="X10" s="576">
        <v>2144289999</v>
      </c>
      <c r="Y10" s="576">
        <f t="shared" si="5"/>
        <v>1</v>
      </c>
      <c r="Z10" s="552"/>
      <c r="AA10" s="552"/>
      <c r="AB10" s="552"/>
      <c r="AC10" s="552"/>
      <c r="AD10" s="552"/>
      <c r="AE10" s="552"/>
      <c r="AF10" s="552"/>
      <c r="AG10" s="552"/>
      <c r="AH10" s="552"/>
      <c r="AI10" s="552"/>
      <c r="AJ10" s="552"/>
      <c r="AK10" s="552"/>
      <c r="AL10" s="552"/>
      <c r="AM10" s="552"/>
      <c r="AN10" s="582">
        <f t="shared" si="8"/>
        <v>0</v>
      </c>
      <c r="AO10" s="552">
        <v>0</v>
      </c>
      <c r="AP10" s="577">
        <f t="shared" si="9"/>
        <v>1</v>
      </c>
      <c r="AQ10" s="552" t="s">
        <v>172</v>
      </c>
      <c r="AR10" s="552"/>
      <c r="AS10" s="552"/>
      <c r="AT10" s="552"/>
      <c r="AU10" s="552"/>
      <c r="AV10" s="552" t="s">
        <v>1299</v>
      </c>
      <c r="AW10" s="552"/>
      <c r="AX10" s="552"/>
      <c r="AY10" s="552"/>
      <c r="AZ10" s="552" t="s">
        <v>1301</v>
      </c>
      <c r="BA10" s="552">
        <v>0</v>
      </c>
      <c r="BB10" s="552"/>
      <c r="BC10" s="583"/>
      <c r="BD10" s="552" t="s">
        <v>85</v>
      </c>
      <c r="BE10" s="552"/>
      <c r="BF10" s="660"/>
      <c r="BG10" s="574">
        <f t="shared" si="6"/>
        <v>32</v>
      </c>
      <c r="BH10" s="552" t="s">
        <v>1306</v>
      </c>
      <c r="BI10" s="577">
        <f t="shared" si="7"/>
        <v>2144289999</v>
      </c>
      <c r="BJ10" s="552" t="s">
        <v>1241</v>
      </c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2"/>
    </row>
    <row r="11" spans="1:75">
      <c r="A11" s="552">
        <v>7</v>
      </c>
      <c r="B11" s="552"/>
      <c r="C11" s="552" t="s">
        <v>1132</v>
      </c>
      <c r="D11" s="552"/>
      <c r="E11" s="552"/>
      <c r="F11" s="552" t="s">
        <v>164</v>
      </c>
      <c r="G11" s="552"/>
      <c r="H11" s="552"/>
      <c r="I11" s="552" t="s">
        <v>1249</v>
      </c>
      <c r="J11" s="552"/>
      <c r="K11" s="552" t="s">
        <v>1273</v>
      </c>
      <c r="L11" s="552">
        <v>15</v>
      </c>
      <c r="M11" s="552">
        <f>VLOOKUP(L11,'償却率（定額法）'!$B$6:$C$104,2)</f>
        <v>6.7000000000000004E-2</v>
      </c>
      <c r="N11" s="659" t="s">
        <v>1280</v>
      </c>
      <c r="O11" s="659"/>
      <c r="P11" s="573" t="str">
        <f t="shared" si="0"/>
        <v>1991/03/18</v>
      </c>
      <c r="Q11" s="574">
        <f t="shared" si="1"/>
        <v>1991</v>
      </c>
      <c r="R11" s="574">
        <f t="shared" si="2"/>
        <v>3</v>
      </c>
      <c r="S11" s="574">
        <f t="shared" si="3"/>
        <v>18</v>
      </c>
      <c r="T11" s="552">
        <f t="shared" si="4"/>
        <v>1990</v>
      </c>
      <c r="U11" s="575">
        <v>10300000</v>
      </c>
      <c r="V11" s="581">
        <v>1</v>
      </c>
      <c r="W11" s="552"/>
      <c r="X11" s="576">
        <v>10299999</v>
      </c>
      <c r="Y11" s="576">
        <f t="shared" si="5"/>
        <v>1</v>
      </c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82">
        <f t="shared" si="8"/>
        <v>0</v>
      </c>
      <c r="AO11" s="552">
        <v>0</v>
      </c>
      <c r="AP11" s="577">
        <f t="shared" si="9"/>
        <v>1</v>
      </c>
      <c r="AQ11" s="552" t="s">
        <v>172</v>
      </c>
      <c r="AR11" s="552"/>
      <c r="AS11" s="552"/>
      <c r="AT11" s="552"/>
      <c r="AU11" s="552"/>
      <c r="AV11" s="552" t="s">
        <v>1299</v>
      </c>
      <c r="AW11" s="552"/>
      <c r="AX11" s="552"/>
      <c r="AY11" s="552"/>
      <c r="AZ11" s="552" t="s">
        <v>1301</v>
      </c>
      <c r="BA11" s="552">
        <v>0</v>
      </c>
      <c r="BB11" s="552"/>
      <c r="BC11" s="583">
        <v>217.9</v>
      </c>
      <c r="BD11" s="552" t="s">
        <v>85</v>
      </c>
      <c r="BE11" s="552"/>
      <c r="BF11" s="660"/>
      <c r="BG11" s="574">
        <f t="shared" si="6"/>
        <v>33</v>
      </c>
      <c r="BH11" s="552" t="s">
        <v>1306</v>
      </c>
      <c r="BI11" s="577">
        <f t="shared" si="7"/>
        <v>10299999</v>
      </c>
      <c r="BJ11" s="552" t="s">
        <v>1241</v>
      </c>
      <c r="BK11" s="552"/>
      <c r="BL11" s="552"/>
      <c r="BM11" s="552"/>
      <c r="BN11" s="552"/>
      <c r="BO11" s="552"/>
      <c r="BP11" s="552"/>
      <c r="BQ11" s="552"/>
      <c r="BR11" s="552"/>
      <c r="BS11" s="552"/>
      <c r="BT11" s="552"/>
      <c r="BU11" s="552"/>
      <c r="BV11" s="552"/>
      <c r="BW11" s="552"/>
    </row>
    <row r="12" spans="1:75">
      <c r="A12" s="552">
        <v>8</v>
      </c>
      <c r="B12" s="552"/>
      <c r="C12" s="552" t="s">
        <v>1132</v>
      </c>
      <c r="D12" s="552"/>
      <c r="E12" s="552"/>
      <c r="F12" s="552" t="s">
        <v>164</v>
      </c>
      <c r="G12" s="552"/>
      <c r="H12" s="552"/>
      <c r="I12" s="552" t="s">
        <v>1250</v>
      </c>
      <c r="J12" s="552"/>
      <c r="K12" s="552" t="s">
        <v>1270</v>
      </c>
      <c r="L12" s="552">
        <v>38</v>
      </c>
      <c r="M12" s="552">
        <f>VLOOKUP(L12,'償却率（定額法）'!$B$6:$C$104,2)</f>
        <v>2.7E-2</v>
      </c>
      <c r="N12" s="659" t="s">
        <v>1281</v>
      </c>
      <c r="O12" s="659"/>
      <c r="P12" s="573" t="str">
        <f t="shared" ref="P12:P41" si="14">IF(O12="",N12,O12)</f>
        <v>1994/12/07</v>
      </c>
      <c r="Q12" s="574">
        <f t="shared" ref="Q12:Q41" si="15">YEAR(P12)</f>
        <v>1994</v>
      </c>
      <c r="R12" s="574">
        <f t="shared" ref="R12:R41" si="16">MONTH(P12)</f>
        <v>12</v>
      </c>
      <c r="S12" s="574">
        <f t="shared" ref="S12:S41" si="17">DAY(N12)</f>
        <v>7</v>
      </c>
      <c r="T12" s="552">
        <f t="shared" ref="T12:T41" si="18">IF(Q12=1900,"",IF(R12&lt;4,Q12-1,Q12))</f>
        <v>1994</v>
      </c>
      <c r="U12" s="575">
        <v>200850000</v>
      </c>
      <c r="V12" s="581">
        <v>1</v>
      </c>
      <c r="W12" s="552"/>
      <c r="X12" s="576">
        <v>151842600</v>
      </c>
      <c r="Y12" s="576">
        <f t="shared" si="5"/>
        <v>49007400</v>
      </c>
      <c r="Z12" s="552" t="s">
        <v>1294</v>
      </c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82">
        <f t="shared" si="8"/>
        <v>5422950</v>
      </c>
      <c r="AO12" s="552">
        <v>0</v>
      </c>
      <c r="AP12" s="577">
        <f t="shared" ref="AP12:AP41" si="19">Y12-AN12</f>
        <v>43584450</v>
      </c>
      <c r="AQ12" s="552" t="s">
        <v>172</v>
      </c>
      <c r="AR12" s="552"/>
      <c r="AS12" s="552"/>
      <c r="AT12" s="552"/>
      <c r="AU12" s="552"/>
      <c r="AV12" s="552" t="s">
        <v>1296</v>
      </c>
      <c r="AW12" s="552"/>
      <c r="AX12" s="552"/>
      <c r="AY12" s="552"/>
      <c r="AZ12" s="552" t="s">
        <v>1301</v>
      </c>
      <c r="BA12" s="552">
        <v>0</v>
      </c>
      <c r="BB12" s="552"/>
      <c r="BC12" s="583" t="s">
        <v>1303</v>
      </c>
      <c r="BD12" s="552" t="s">
        <v>85</v>
      </c>
      <c r="BE12" s="552"/>
      <c r="BF12" s="552"/>
      <c r="BG12" s="574">
        <f t="shared" si="6"/>
        <v>29</v>
      </c>
      <c r="BH12" s="552" t="s">
        <v>1306</v>
      </c>
      <c r="BI12" s="577">
        <f t="shared" ref="BI12:BI41" si="20">U12-AP12</f>
        <v>157265550</v>
      </c>
      <c r="BJ12" s="552" t="s">
        <v>1241</v>
      </c>
      <c r="BK12" s="552"/>
      <c r="BL12" s="552"/>
      <c r="BM12" s="552"/>
      <c r="BN12" s="552"/>
      <c r="BO12" s="552"/>
      <c r="BP12" s="552"/>
      <c r="BQ12" s="552"/>
      <c r="BR12" s="552"/>
      <c r="BS12" s="552"/>
      <c r="BT12" s="552"/>
      <c r="BU12" s="552"/>
      <c r="BV12" s="552"/>
      <c r="BW12" s="552"/>
    </row>
    <row r="13" spans="1:75">
      <c r="A13" s="552">
        <v>9</v>
      </c>
      <c r="B13" s="552"/>
      <c r="C13" s="552" t="s">
        <v>1132</v>
      </c>
      <c r="D13" s="552"/>
      <c r="E13" s="552"/>
      <c r="F13" s="552" t="s">
        <v>164</v>
      </c>
      <c r="G13" s="552"/>
      <c r="H13" s="552"/>
      <c r="I13" s="552" t="s">
        <v>1251</v>
      </c>
      <c r="J13" s="552"/>
      <c r="K13" s="552" t="s">
        <v>1274</v>
      </c>
      <c r="L13" s="552">
        <v>15</v>
      </c>
      <c r="M13" s="552">
        <f>VLOOKUP(L13,'償却率（定額法）'!$B$6:$C$104,2)</f>
        <v>6.7000000000000004E-2</v>
      </c>
      <c r="N13" s="659" t="s">
        <v>1282</v>
      </c>
      <c r="O13" s="659"/>
      <c r="P13" s="573" t="str">
        <f t="shared" si="14"/>
        <v>2000/03/21</v>
      </c>
      <c r="Q13" s="574">
        <f t="shared" si="15"/>
        <v>2000</v>
      </c>
      <c r="R13" s="574">
        <f t="shared" si="16"/>
        <v>3</v>
      </c>
      <c r="S13" s="574">
        <f t="shared" si="17"/>
        <v>21</v>
      </c>
      <c r="T13" s="552">
        <f t="shared" si="18"/>
        <v>1999</v>
      </c>
      <c r="U13" s="575">
        <v>1701287</v>
      </c>
      <c r="V13" s="581">
        <v>1</v>
      </c>
      <c r="W13" s="552"/>
      <c r="X13" s="576">
        <v>1701286</v>
      </c>
      <c r="Y13" s="576">
        <f t="shared" si="5"/>
        <v>1</v>
      </c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82">
        <f t="shared" si="8"/>
        <v>0</v>
      </c>
      <c r="AO13" s="552">
        <v>0</v>
      </c>
      <c r="AP13" s="577">
        <f t="shared" si="19"/>
        <v>1</v>
      </c>
      <c r="AQ13" s="552" t="s">
        <v>172</v>
      </c>
      <c r="AR13" s="552"/>
      <c r="AS13" s="552"/>
      <c r="AT13" s="552"/>
      <c r="AU13" s="552"/>
      <c r="AV13" s="552" t="s">
        <v>1298</v>
      </c>
      <c r="AW13" s="552"/>
      <c r="AX13" s="552"/>
      <c r="AY13" s="552"/>
      <c r="AZ13" s="552" t="s">
        <v>1301</v>
      </c>
      <c r="BA13" s="552">
        <v>0</v>
      </c>
      <c r="BB13" s="552"/>
      <c r="BC13" s="583" t="s">
        <v>1304</v>
      </c>
      <c r="BD13" s="552" t="s">
        <v>85</v>
      </c>
      <c r="BE13" s="552"/>
      <c r="BF13" s="552"/>
      <c r="BG13" s="574">
        <f t="shared" si="6"/>
        <v>24</v>
      </c>
      <c r="BH13" s="552" t="s">
        <v>1306</v>
      </c>
      <c r="BI13" s="577">
        <f t="shared" si="20"/>
        <v>1701286</v>
      </c>
      <c r="BJ13" s="552" t="s">
        <v>1241</v>
      </c>
      <c r="BK13" s="552"/>
      <c r="BL13" s="552"/>
      <c r="BM13" s="552"/>
      <c r="BN13" s="552"/>
      <c r="BO13" s="552"/>
      <c r="BP13" s="552"/>
      <c r="BQ13" s="552"/>
      <c r="BR13" s="552"/>
      <c r="BS13" s="552"/>
      <c r="BT13" s="552"/>
      <c r="BU13" s="552"/>
      <c r="BV13" s="552"/>
      <c r="BW13" s="552"/>
    </row>
    <row r="14" spans="1:75">
      <c r="A14" s="552">
        <v>10</v>
      </c>
      <c r="B14" s="552"/>
      <c r="C14" s="552" t="s">
        <v>1132</v>
      </c>
      <c r="D14" s="552"/>
      <c r="E14" s="552"/>
      <c r="F14" s="552" t="s">
        <v>164</v>
      </c>
      <c r="G14" s="552"/>
      <c r="H14" s="552"/>
      <c r="I14" s="552" t="s">
        <v>1252</v>
      </c>
      <c r="J14" s="552"/>
      <c r="K14" s="552" t="s">
        <v>1272</v>
      </c>
      <c r="L14" s="552">
        <v>18</v>
      </c>
      <c r="M14" s="552">
        <f>VLOOKUP(L14,'償却率（定額法）'!$B$6:$C$104,2)</f>
        <v>5.6000000000000001E-2</v>
      </c>
      <c r="N14" s="659" t="s">
        <v>1283</v>
      </c>
      <c r="O14" s="659"/>
      <c r="P14" s="573" t="str">
        <f t="shared" si="14"/>
        <v>2007/03/30</v>
      </c>
      <c r="Q14" s="574">
        <f t="shared" si="15"/>
        <v>2007</v>
      </c>
      <c r="R14" s="574">
        <f t="shared" si="16"/>
        <v>3</v>
      </c>
      <c r="S14" s="574">
        <f t="shared" si="17"/>
        <v>30</v>
      </c>
      <c r="T14" s="552">
        <f t="shared" si="18"/>
        <v>2006</v>
      </c>
      <c r="U14" s="575">
        <v>2625000</v>
      </c>
      <c r="V14" s="581">
        <v>1</v>
      </c>
      <c r="W14" s="552"/>
      <c r="X14" s="576">
        <v>2352000</v>
      </c>
      <c r="Y14" s="576">
        <f t="shared" si="5"/>
        <v>273000</v>
      </c>
      <c r="Z14" s="552" t="s">
        <v>1294</v>
      </c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82">
        <f t="shared" si="8"/>
        <v>147000</v>
      </c>
      <c r="AO14" s="552">
        <v>0</v>
      </c>
      <c r="AP14" s="577">
        <f t="shared" si="19"/>
        <v>126000</v>
      </c>
      <c r="AQ14" s="552" t="s">
        <v>172</v>
      </c>
      <c r="AR14" s="552"/>
      <c r="AS14" s="552"/>
      <c r="AT14" s="552"/>
      <c r="AU14" s="552"/>
      <c r="AV14" s="552" t="s">
        <v>1299</v>
      </c>
      <c r="AW14" s="552"/>
      <c r="AX14" s="552"/>
      <c r="AY14" s="552"/>
      <c r="AZ14" s="552" t="s">
        <v>1301</v>
      </c>
      <c r="BA14" s="552">
        <v>0</v>
      </c>
      <c r="BB14" s="552"/>
      <c r="BC14" s="583" t="s">
        <v>1305</v>
      </c>
      <c r="BD14" s="552" t="s">
        <v>85</v>
      </c>
      <c r="BE14" s="552"/>
      <c r="BF14" s="552"/>
      <c r="BG14" s="574">
        <f t="shared" si="6"/>
        <v>17</v>
      </c>
      <c r="BH14" s="552" t="s">
        <v>1306</v>
      </c>
      <c r="BI14" s="577">
        <f t="shared" si="20"/>
        <v>2499000</v>
      </c>
      <c r="BJ14" s="552" t="s">
        <v>1241</v>
      </c>
      <c r="BK14" s="552"/>
      <c r="BL14" s="552"/>
      <c r="BM14" s="552"/>
      <c r="BN14" s="552"/>
      <c r="BO14" s="552"/>
      <c r="BP14" s="552"/>
      <c r="BQ14" s="552"/>
      <c r="BR14" s="552"/>
      <c r="BS14" s="552"/>
      <c r="BT14" s="552"/>
      <c r="BU14" s="552"/>
      <c r="BV14" s="552"/>
      <c r="BW14" s="552"/>
    </row>
    <row r="15" spans="1:75">
      <c r="A15" s="552">
        <v>11</v>
      </c>
      <c r="B15" s="552"/>
      <c r="C15" s="552" t="s">
        <v>1380</v>
      </c>
      <c r="D15" s="552"/>
      <c r="E15" s="552"/>
      <c r="F15" s="552" t="s">
        <v>164</v>
      </c>
      <c r="G15" s="552"/>
      <c r="H15" s="552"/>
      <c r="I15" s="552" t="s">
        <v>1253</v>
      </c>
      <c r="J15" s="552"/>
      <c r="K15" s="552" t="s">
        <v>1272</v>
      </c>
      <c r="L15" s="552">
        <v>18</v>
      </c>
      <c r="M15" s="552">
        <f>VLOOKUP(L15,'償却率（定額法）'!$B$6:$C$104,2)</f>
        <v>5.6000000000000001E-2</v>
      </c>
      <c r="N15" s="659" t="s">
        <v>1284</v>
      </c>
      <c r="O15" s="659"/>
      <c r="P15" s="573" t="str">
        <f t="shared" si="14"/>
        <v>2014/12/15</v>
      </c>
      <c r="Q15" s="574">
        <f t="shared" si="15"/>
        <v>2014</v>
      </c>
      <c r="R15" s="574">
        <f t="shared" si="16"/>
        <v>12</v>
      </c>
      <c r="S15" s="574">
        <f t="shared" si="17"/>
        <v>15</v>
      </c>
      <c r="T15" s="552">
        <f t="shared" si="18"/>
        <v>2014</v>
      </c>
      <c r="U15" s="575">
        <v>2246400</v>
      </c>
      <c r="V15" s="581">
        <v>1</v>
      </c>
      <c r="W15" s="552"/>
      <c r="X15" s="576">
        <v>1006384</v>
      </c>
      <c r="Y15" s="576">
        <f t="shared" si="5"/>
        <v>1240016</v>
      </c>
      <c r="Z15" s="552" t="s">
        <v>1294</v>
      </c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82">
        <f t="shared" si="8"/>
        <v>125798</v>
      </c>
      <c r="AO15" s="552">
        <v>0</v>
      </c>
      <c r="AP15" s="577">
        <f t="shared" si="19"/>
        <v>1114218</v>
      </c>
      <c r="AQ15" s="552" t="s">
        <v>172</v>
      </c>
      <c r="AR15" s="552"/>
      <c r="AS15" s="552"/>
      <c r="AT15" s="552"/>
      <c r="AU15" s="552"/>
      <c r="AV15" s="552" t="s">
        <v>1299</v>
      </c>
      <c r="AW15" s="552"/>
      <c r="AX15" s="552"/>
      <c r="AY15" s="552"/>
      <c r="AZ15" s="552" t="s">
        <v>1301</v>
      </c>
      <c r="BA15" s="552">
        <v>0</v>
      </c>
      <c r="BB15" s="552"/>
      <c r="BC15" s="583"/>
      <c r="BD15" s="552" t="s">
        <v>85</v>
      </c>
      <c r="BE15" s="552"/>
      <c r="BF15" s="552"/>
      <c r="BG15" s="574">
        <f t="shared" si="6"/>
        <v>9</v>
      </c>
      <c r="BH15" s="552" t="s">
        <v>1306</v>
      </c>
      <c r="BI15" s="577">
        <f t="shared" si="20"/>
        <v>1132182</v>
      </c>
      <c r="BJ15" s="552" t="s">
        <v>1241</v>
      </c>
      <c r="BK15" s="552"/>
      <c r="BL15" s="552"/>
      <c r="BM15" s="552"/>
      <c r="BN15" s="552"/>
      <c r="BO15" s="552"/>
      <c r="BP15" s="552"/>
      <c r="BQ15" s="552"/>
      <c r="BR15" s="552"/>
      <c r="BS15" s="552"/>
      <c r="BT15" s="552"/>
      <c r="BU15" s="552"/>
      <c r="BV15" s="552"/>
      <c r="BW15" s="552"/>
    </row>
    <row r="16" spans="1:75">
      <c r="A16" s="552">
        <v>12</v>
      </c>
      <c r="B16" s="552"/>
      <c r="C16" s="552" t="s">
        <v>1379</v>
      </c>
      <c r="D16" s="552"/>
      <c r="E16" s="552"/>
      <c r="F16" s="552" t="s">
        <v>164</v>
      </c>
      <c r="G16" s="552"/>
      <c r="H16" s="552"/>
      <c r="I16" s="552" t="s">
        <v>1254</v>
      </c>
      <c r="J16" s="552"/>
      <c r="K16" s="552" t="s">
        <v>1272</v>
      </c>
      <c r="L16" s="552">
        <v>18</v>
      </c>
      <c r="M16" s="552">
        <f>VLOOKUP(L16,'償却率（定額法）'!$B$6:$C$104,2)</f>
        <v>5.6000000000000001E-2</v>
      </c>
      <c r="N16" s="659" t="s">
        <v>1285</v>
      </c>
      <c r="O16" s="659"/>
      <c r="P16" s="573" t="str">
        <f t="shared" si="14"/>
        <v>2015/11/05</v>
      </c>
      <c r="Q16" s="574">
        <f t="shared" si="15"/>
        <v>2015</v>
      </c>
      <c r="R16" s="574">
        <f t="shared" si="16"/>
        <v>11</v>
      </c>
      <c r="S16" s="574">
        <f t="shared" si="17"/>
        <v>5</v>
      </c>
      <c r="T16" s="552">
        <f t="shared" si="18"/>
        <v>2015</v>
      </c>
      <c r="U16" s="575">
        <v>8532000</v>
      </c>
      <c r="V16" s="581">
        <v>1</v>
      </c>
      <c r="W16" s="552"/>
      <c r="X16" s="576">
        <v>3344544</v>
      </c>
      <c r="Y16" s="576">
        <f t="shared" si="5"/>
        <v>5187456</v>
      </c>
      <c r="Z16" s="552" t="s">
        <v>1294</v>
      </c>
      <c r="AA16" s="552"/>
      <c r="AB16" s="552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2"/>
      <c r="AN16" s="582">
        <f t="shared" si="8"/>
        <v>477792</v>
      </c>
      <c r="AO16" s="552">
        <v>0</v>
      </c>
      <c r="AP16" s="577">
        <f t="shared" si="19"/>
        <v>4709664</v>
      </c>
      <c r="AQ16" s="552" t="s">
        <v>172</v>
      </c>
      <c r="AR16" s="552"/>
      <c r="AS16" s="552"/>
      <c r="AT16" s="552"/>
      <c r="AU16" s="552"/>
      <c r="AV16" s="552" t="s">
        <v>1299</v>
      </c>
      <c r="AW16" s="552"/>
      <c r="AX16" s="552"/>
      <c r="AY16" s="552"/>
      <c r="AZ16" s="552" t="s">
        <v>1301</v>
      </c>
      <c r="BA16" s="552">
        <v>0</v>
      </c>
      <c r="BB16" s="552"/>
      <c r="BC16" s="583"/>
      <c r="BD16" s="552" t="s">
        <v>85</v>
      </c>
      <c r="BE16" s="552"/>
      <c r="BF16" s="552"/>
      <c r="BG16" s="574">
        <f t="shared" si="6"/>
        <v>8</v>
      </c>
      <c r="BH16" s="552" t="s">
        <v>1306</v>
      </c>
      <c r="BI16" s="577">
        <f t="shared" si="20"/>
        <v>3822336</v>
      </c>
      <c r="BJ16" s="552" t="s">
        <v>1241</v>
      </c>
      <c r="BK16" s="552"/>
      <c r="BL16" s="552"/>
      <c r="BM16" s="552"/>
      <c r="BN16" s="552"/>
      <c r="BO16" s="552"/>
      <c r="BP16" s="552"/>
      <c r="BQ16" s="552"/>
      <c r="BR16" s="552"/>
      <c r="BS16" s="552"/>
      <c r="BT16" s="552"/>
      <c r="BU16" s="552"/>
      <c r="BV16" s="552"/>
      <c r="BW16" s="552"/>
    </row>
    <row r="17" spans="1:75">
      <c r="A17" s="552">
        <v>13</v>
      </c>
      <c r="B17" s="552"/>
      <c r="C17" s="552" t="s">
        <v>1242</v>
      </c>
      <c r="D17" s="552"/>
      <c r="E17" s="552"/>
      <c r="F17" s="552" t="s">
        <v>164</v>
      </c>
      <c r="G17" s="552"/>
      <c r="H17" s="552"/>
      <c r="I17" s="552" t="s">
        <v>1255</v>
      </c>
      <c r="J17" s="552"/>
      <c r="K17" s="552" t="s">
        <v>1270</v>
      </c>
      <c r="L17" s="552">
        <v>50</v>
      </c>
      <c r="M17" s="552">
        <f>VLOOKUP(L17,'償却率（定額法）'!$B$6:$C$104,2)</f>
        <v>0.02</v>
      </c>
      <c r="N17" s="659" t="s">
        <v>1286</v>
      </c>
      <c r="O17" s="659"/>
      <c r="P17" s="573" t="str">
        <f t="shared" si="14"/>
        <v>1989/04/01</v>
      </c>
      <c r="Q17" s="574">
        <f t="shared" si="15"/>
        <v>1989</v>
      </c>
      <c r="R17" s="574">
        <f t="shared" si="16"/>
        <v>4</v>
      </c>
      <c r="S17" s="574">
        <f t="shared" si="17"/>
        <v>1</v>
      </c>
      <c r="T17" s="552">
        <f t="shared" si="18"/>
        <v>1989</v>
      </c>
      <c r="U17" s="575">
        <v>354800000</v>
      </c>
      <c r="V17" s="581">
        <v>1</v>
      </c>
      <c r="W17" s="552"/>
      <c r="X17" s="576">
        <v>234168000</v>
      </c>
      <c r="Y17" s="576">
        <f t="shared" si="5"/>
        <v>120632000</v>
      </c>
      <c r="Z17" s="552" t="s">
        <v>1294</v>
      </c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2"/>
      <c r="AN17" s="582">
        <f t="shared" si="8"/>
        <v>7096000</v>
      </c>
      <c r="AO17" s="552">
        <v>0</v>
      </c>
      <c r="AP17" s="577">
        <f t="shared" si="19"/>
        <v>113536000</v>
      </c>
      <c r="AQ17" s="552" t="s">
        <v>172</v>
      </c>
      <c r="AR17" s="552"/>
      <c r="AS17" s="552"/>
      <c r="AT17" s="552"/>
      <c r="AU17" s="552"/>
      <c r="AV17" s="552" t="s">
        <v>1374</v>
      </c>
      <c r="AW17" s="552"/>
      <c r="AX17" s="552"/>
      <c r="AY17" s="552"/>
      <c r="AZ17" s="552" t="s">
        <v>1301</v>
      </c>
      <c r="BA17" s="552">
        <v>0</v>
      </c>
      <c r="BB17" s="552"/>
      <c r="BC17" s="583">
        <v>1699</v>
      </c>
      <c r="BD17" s="552" t="s">
        <v>85</v>
      </c>
      <c r="BE17" s="552"/>
      <c r="BF17" s="552"/>
      <c r="BG17" s="574">
        <f t="shared" si="6"/>
        <v>34</v>
      </c>
      <c r="BH17" s="552" t="s">
        <v>1306</v>
      </c>
      <c r="BI17" s="577">
        <f t="shared" si="20"/>
        <v>241264000</v>
      </c>
      <c r="BJ17" s="552" t="s">
        <v>1241</v>
      </c>
      <c r="BK17" s="552"/>
      <c r="BL17" s="552"/>
      <c r="BM17" s="552"/>
      <c r="BN17" s="552"/>
      <c r="BO17" s="552"/>
      <c r="BP17" s="552"/>
      <c r="BQ17" s="552"/>
      <c r="BR17" s="552"/>
      <c r="BS17" s="552"/>
      <c r="BT17" s="552"/>
      <c r="BU17" s="552"/>
      <c r="BV17" s="552"/>
      <c r="BW17" s="552"/>
    </row>
    <row r="18" spans="1:75">
      <c r="A18" s="552">
        <v>14</v>
      </c>
      <c r="B18" s="552"/>
      <c r="C18" s="552" t="s">
        <v>1242</v>
      </c>
      <c r="D18" s="552"/>
      <c r="E18" s="552"/>
      <c r="F18" s="552" t="s">
        <v>164</v>
      </c>
      <c r="G18" s="552"/>
      <c r="H18" s="552"/>
      <c r="I18" s="552" t="s">
        <v>1256</v>
      </c>
      <c r="J18" s="552"/>
      <c r="K18" s="552" t="s">
        <v>1270</v>
      </c>
      <c r="L18" s="552">
        <v>38</v>
      </c>
      <c r="M18" s="552">
        <f>VLOOKUP(L18,'償却率（定額法）'!$B$6:$C$104,2)</f>
        <v>2.7E-2</v>
      </c>
      <c r="N18" s="659" t="s">
        <v>1286</v>
      </c>
      <c r="O18" s="659"/>
      <c r="P18" s="573" t="str">
        <f t="shared" si="14"/>
        <v>1989/04/01</v>
      </c>
      <c r="Q18" s="574">
        <f t="shared" si="15"/>
        <v>1989</v>
      </c>
      <c r="R18" s="574">
        <f t="shared" si="16"/>
        <v>4</v>
      </c>
      <c r="S18" s="574">
        <f t="shared" si="17"/>
        <v>1</v>
      </c>
      <c r="T18" s="552">
        <f t="shared" si="18"/>
        <v>1989</v>
      </c>
      <c r="U18" s="575">
        <v>1720000</v>
      </c>
      <c r="V18" s="581">
        <v>1</v>
      </c>
      <c r="W18" s="552"/>
      <c r="X18" s="576">
        <v>1532520</v>
      </c>
      <c r="Y18" s="576">
        <f t="shared" si="5"/>
        <v>187480</v>
      </c>
      <c r="Z18" s="552" t="s">
        <v>1294</v>
      </c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82">
        <f t="shared" si="8"/>
        <v>46440</v>
      </c>
      <c r="AO18" s="552">
        <v>0</v>
      </c>
      <c r="AP18" s="577">
        <f t="shared" si="19"/>
        <v>141040</v>
      </c>
      <c r="AQ18" s="552" t="s">
        <v>172</v>
      </c>
      <c r="AR18" s="552"/>
      <c r="AS18" s="552"/>
      <c r="AT18" s="552"/>
      <c r="AU18" s="552"/>
      <c r="AV18" s="552" t="s">
        <v>1300</v>
      </c>
      <c r="AW18" s="552"/>
      <c r="AX18" s="552"/>
      <c r="AY18" s="552"/>
      <c r="AZ18" s="552" t="s">
        <v>1301</v>
      </c>
      <c r="BA18" s="552">
        <v>0</v>
      </c>
      <c r="BB18" s="552"/>
      <c r="BC18" s="583">
        <v>15</v>
      </c>
      <c r="BD18" s="552" t="s">
        <v>85</v>
      </c>
      <c r="BE18" s="552"/>
      <c r="BF18" s="552"/>
      <c r="BG18" s="574">
        <f t="shared" si="6"/>
        <v>34</v>
      </c>
      <c r="BH18" s="552" t="s">
        <v>1306</v>
      </c>
      <c r="BI18" s="577">
        <f t="shared" si="20"/>
        <v>1578960</v>
      </c>
      <c r="BJ18" s="552" t="s">
        <v>1241</v>
      </c>
      <c r="BK18" s="552"/>
      <c r="BL18" s="552"/>
      <c r="BM18" s="552"/>
      <c r="BN18" s="552"/>
      <c r="BO18" s="552"/>
      <c r="BP18" s="552"/>
      <c r="BQ18" s="552"/>
      <c r="BR18" s="552"/>
      <c r="BS18" s="552"/>
      <c r="BT18" s="552"/>
      <c r="BU18" s="552"/>
      <c r="BV18" s="552"/>
      <c r="BW18" s="552"/>
    </row>
    <row r="19" spans="1:75">
      <c r="A19" s="552">
        <v>15</v>
      </c>
      <c r="B19" s="552"/>
      <c r="C19" s="552" t="s">
        <v>1242</v>
      </c>
      <c r="D19" s="552"/>
      <c r="E19" s="552"/>
      <c r="F19" s="552" t="s">
        <v>164</v>
      </c>
      <c r="G19" s="552"/>
      <c r="H19" s="552"/>
      <c r="I19" s="552" t="s">
        <v>1257</v>
      </c>
      <c r="J19" s="552"/>
      <c r="K19" s="552" t="s">
        <v>1272</v>
      </c>
      <c r="L19" s="552">
        <v>18</v>
      </c>
      <c r="M19" s="552">
        <f>VLOOKUP(L19,'償却率（定額法）'!$B$6:$C$104,2)</f>
        <v>5.6000000000000001E-2</v>
      </c>
      <c r="N19" s="659" t="s">
        <v>1286</v>
      </c>
      <c r="O19" s="659"/>
      <c r="P19" s="573" t="str">
        <f t="shared" si="14"/>
        <v>1989/04/01</v>
      </c>
      <c r="Q19" s="574">
        <f t="shared" si="15"/>
        <v>1989</v>
      </c>
      <c r="R19" s="574">
        <f t="shared" si="16"/>
        <v>4</v>
      </c>
      <c r="S19" s="574">
        <f t="shared" si="17"/>
        <v>1</v>
      </c>
      <c r="T19" s="552">
        <f t="shared" si="18"/>
        <v>1989</v>
      </c>
      <c r="U19" s="575">
        <v>66580000</v>
      </c>
      <c r="V19" s="581">
        <v>1</v>
      </c>
      <c r="W19" s="552"/>
      <c r="X19" s="576">
        <v>66579999</v>
      </c>
      <c r="Y19" s="576">
        <f t="shared" si="5"/>
        <v>1</v>
      </c>
      <c r="Z19" s="552"/>
      <c r="AA19" s="552"/>
      <c r="AB19" s="552"/>
      <c r="AC19" s="552"/>
      <c r="AD19" s="552"/>
      <c r="AE19" s="552"/>
      <c r="AF19" s="552"/>
      <c r="AG19" s="552"/>
      <c r="AH19" s="552"/>
      <c r="AI19" s="552"/>
      <c r="AJ19" s="552"/>
      <c r="AK19" s="552"/>
      <c r="AL19" s="552"/>
      <c r="AM19" s="552"/>
      <c r="AN19" s="582">
        <f t="shared" si="8"/>
        <v>0</v>
      </c>
      <c r="AO19" s="552">
        <v>0</v>
      </c>
      <c r="AP19" s="577">
        <f t="shared" si="19"/>
        <v>1</v>
      </c>
      <c r="AQ19" s="552" t="s">
        <v>172</v>
      </c>
      <c r="AR19" s="552"/>
      <c r="AS19" s="552"/>
      <c r="AT19" s="552"/>
      <c r="AU19" s="552"/>
      <c r="AV19" s="552" t="s">
        <v>1299</v>
      </c>
      <c r="AW19" s="552"/>
      <c r="AX19" s="552"/>
      <c r="AY19" s="552"/>
      <c r="AZ19" s="552" t="s">
        <v>1301</v>
      </c>
      <c r="BA19" s="552">
        <v>0</v>
      </c>
      <c r="BB19" s="552"/>
      <c r="BC19" s="583"/>
      <c r="BD19" s="552" t="s">
        <v>85</v>
      </c>
      <c r="BE19" s="552"/>
      <c r="BF19" s="552"/>
      <c r="BG19" s="574">
        <f t="shared" si="6"/>
        <v>34</v>
      </c>
      <c r="BH19" s="552" t="s">
        <v>1306</v>
      </c>
      <c r="BI19" s="577">
        <f t="shared" si="20"/>
        <v>66579999</v>
      </c>
      <c r="BJ19" s="552" t="s">
        <v>1241</v>
      </c>
      <c r="BK19" s="552"/>
      <c r="BL19" s="552"/>
      <c r="BM19" s="552"/>
      <c r="BN19" s="552"/>
      <c r="BO19" s="552"/>
      <c r="BP19" s="552"/>
      <c r="BQ19" s="552"/>
      <c r="BR19" s="552"/>
      <c r="BS19" s="552"/>
      <c r="BT19" s="552"/>
      <c r="BU19" s="552"/>
      <c r="BV19" s="552"/>
      <c r="BW19" s="552"/>
    </row>
    <row r="20" spans="1:75">
      <c r="A20" s="552">
        <v>16</v>
      </c>
      <c r="B20" s="552"/>
      <c r="C20" s="552" t="s">
        <v>1242</v>
      </c>
      <c r="D20" s="552"/>
      <c r="E20" s="552"/>
      <c r="F20" s="552" t="s">
        <v>164</v>
      </c>
      <c r="G20" s="552"/>
      <c r="H20" s="552"/>
      <c r="I20" s="552" t="s">
        <v>1258</v>
      </c>
      <c r="J20" s="552"/>
      <c r="K20" s="552" t="s">
        <v>1275</v>
      </c>
      <c r="L20" s="552">
        <v>15</v>
      </c>
      <c r="M20" s="552">
        <f>VLOOKUP(L20,'償却率（定額法）'!$B$6:$C$104,2)</f>
        <v>6.7000000000000004E-2</v>
      </c>
      <c r="N20" s="659" t="s">
        <v>1286</v>
      </c>
      <c r="O20" s="659"/>
      <c r="P20" s="573" t="str">
        <f t="shared" si="14"/>
        <v>1989/04/01</v>
      </c>
      <c r="Q20" s="574">
        <f t="shared" si="15"/>
        <v>1989</v>
      </c>
      <c r="R20" s="574">
        <f t="shared" si="16"/>
        <v>4</v>
      </c>
      <c r="S20" s="574">
        <f t="shared" si="17"/>
        <v>1</v>
      </c>
      <c r="T20" s="552">
        <f t="shared" si="18"/>
        <v>1989</v>
      </c>
      <c r="U20" s="575">
        <v>36560000</v>
      </c>
      <c r="V20" s="581">
        <v>1</v>
      </c>
      <c r="W20" s="552"/>
      <c r="X20" s="576">
        <v>36559999</v>
      </c>
      <c r="Y20" s="576">
        <f t="shared" si="5"/>
        <v>1</v>
      </c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  <c r="AN20" s="582">
        <f t="shared" si="8"/>
        <v>0</v>
      </c>
      <c r="AO20" s="552">
        <v>0</v>
      </c>
      <c r="AP20" s="577">
        <f t="shared" si="19"/>
        <v>1</v>
      </c>
      <c r="AQ20" s="552" t="s">
        <v>172</v>
      </c>
      <c r="AR20" s="552"/>
      <c r="AS20" s="552"/>
      <c r="AT20" s="552"/>
      <c r="AU20" s="552"/>
      <c r="AV20" s="552" t="s">
        <v>1299</v>
      </c>
      <c r="AW20" s="552"/>
      <c r="AX20" s="552"/>
      <c r="AY20" s="552"/>
      <c r="AZ20" s="552" t="s">
        <v>1301</v>
      </c>
      <c r="BA20" s="552">
        <v>0</v>
      </c>
      <c r="BB20" s="552"/>
      <c r="BC20" s="583"/>
      <c r="BD20" s="552" t="s">
        <v>85</v>
      </c>
      <c r="BE20" s="552"/>
      <c r="BF20" s="552"/>
      <c r="BG20" s="574">
        <f t="shared" si="6"/>
        <v>34</v>
      </c>
      <c r="BH20" s="552" t="s">
        <v>1306</v>
      </c>
      <c r="BI20" s="577">
        <f t="shared" si="20"/>
        <v>36559999</v>
      </c>
      <c r="BJ20" s="552" t="s">
        <v>1241</v>
      </c>
      <c r="BK20" s="552"/>
      <c r="BL20" s="552"/>
      <c r="BM20" s="552"/>
      <c r="BN20" s="552"/>
      <c r="BO20" s="552"/>
      <c r="BP20" s="552"/>
      <c r="BQ20" s="552"/>
      <c r="BR20" s="552"/>
      <c r="BS20" s="552"/>
      <c r="BT20" s="552"/>
      <c r="BU20" s="552"/>
      <c r="BV20" s="552"/>
      <c r="BW20" s="552"/>
    </row>
    <row r="21" spans="1:75">
      <c r="A21" s="552">
        <v>17</v>
      </c>
      <c r="B21" s="552"/>
      <c r="C21" s="552" t="s">
        <v>1242</v>
      </c>
      <c r="D21" s="552"/>
      <c r="E21" s="552"/>
      <c r="F21" s="552" t="s">
        <v>164</v>
      </c>
      <c r="G21" s="552"/>
      <c r="H21" s="552"/>
      <c r="I21" s="552" t="s">
        <v>1259</v>
      </c>
      <c r="J21" s="552"/>
      <c r="K21" s="552" t="s">
        <v>1276</v>
      </c>
      <c r="L21" s="552">
        <v>10</v>
      </c>
      <c r="M21" s="552">
        <f>VLOOKUP(L21,'償却率（定額法）'!$B$6:$C$104,2)</f>
        <v>0.1</v>
      </c>
      <c r="N21" s="659" t="s">
        <v>1286</v>
      </c>
      <c r="O21" s="659"/>
      <c r="P21" s="573" t="str">
        <f t="shared" si="14"/>
        <v>1989/04/01</v>
      </c>
      <c r="Q21" s="574">
        <f t="shared" si="15"/>
        <v>1989</v>
      </c>
      <c r="R21" s="574">
        <f t="shared" si="16"/>
        <v>4</v>
      </c>
      <c r="S21" s="574">
        <f t="shared" si="17"/>
        <v>1</v>
      </c>
      <c r="T21" s="552">
        <f t="shared" si="18"/>
        <v>1989</v>
      </c>
      <c r="U21" s="575">
        <v>76810000</v>
      </c>
      <c r="V21" s="581">
        <v>1</v>
      </c>
      <c r="W21" s="552"/>
      <c r="X21" s="576">
        <v>76809999</v>
      </c>
      <c r="Y21" s="576">
        <f t="shared" si="5"/>
        <v>1</v>
      </c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  <c r="AN21" s="582">
        <f t="shared" si="8"/>
        <v>0</v>
      </c>
      <c r="AO21" s="552">
        <v>0</v>
      </c>
      <c r="AP21" s="577">
        <f t="shared" si="19"/>
        <v>1</v>
      </c>
      <c r="AQ21" s="552" t="s">
        <v>172</v>
      </c>
      <c r="AR21" s="552"/>
      <c r="AS21" s="552"/>
      <c r="AT21" s="552"/>
      <c r="AU21" s="552"/>
      <c r="AV21" s="552" t="s">
        <v>1299</v>
      </c>
      <c r="AW21" s="552"/>
      <c r="AX21" s="552"/>
      <c r="AY21" s="552"/>
      <c r="AZ21" s="552" t="s">
        <v>1301</v>
      </c>
      <c r="BA21" s="552">
        <v>0</v>
      </c>
      <c r="BB21" s="552"/>
      <c r="BC21" s="583"/>
      <c r="BD21" s="552" t="s">
        <v>85</v>
      </c>
      <c r="BE21" s="552"/>
      <c r="BF21" s="552"/>
      <c r="BG21" s="574">
        <f t="shared" si="6"/>
        <v>34</v>
      </c>
      <c r="BH21" s="552" t="s">
        <v>1306</v>
      </c>
      <c r="BI21" s="577">
        <f t="shared" si="20"/>
        <v>76809999</v>
      </c>
      <c r="BJ21" s="552" t="s">
        <v>1241</v>
      </c>
      <c r="BK21" s="552"/>
      <c r="BL21" s="552"/>
      <c r="BM21" s="552"/>
      <c r="BN21" s="552"/>
      <c r="BO21" s="552"/>
      <c r="BP21" s="552"/>
      <c r="BQ21" s="552"/>
      <c r="BR21" s="552"/>
      <c r="BS21" s="552"/>
      <c r="BT21" s="552"/>
      <c r="BU21" s="552"/>
      <c r="BV21" s="552"/>
      <c r="BW21" s="552"/>
    </row>
    <row r="22" spans="1:75">
      <c r="A22" s="552">
        <v>18</v>
      </c>
      <c r="B22" s="552"/>
      <c r="C22" s="552" t="s">
        <v>1242</v>
      </c>
      <c r="D22" s="552"/>
      <c r="E22" s="552"/>
      <c r="F22" s="552" t="s">
        <v>164</v>
      </c>
      <c r="G22" s="552"/>
      <c r="H22" s="552"/>
      <c r="I22" s="552" t="s">
        <v>1260</v>
      </c>
      <c r="J22" s="552"/>
      <c r="K22" s="552" t="s">
        <v>1275</v>
      </c>
      <c r="L22" s="552">
        <v>15</v>
      </c>
      <c r="M22" s="552">
        <f>VLOOKUP(L22,'償却率（定額法）'!$B$6:$C$104,2)</f>
        <v>6.7000000000000004E-2</v>
      </c>
      <c r="N22" s="659" t="s">
        <v>1286</v>
      </c>
      <c r="O22" s="659"/>
      <c r="P22" s="573" t="str">
        <f t="shared" si="14"/>
        <v>1989/04/01</v>
      </c>
      <c r="Q22" s="574">
        <f t="shared" si="15"/>
        <v>1989</v>
      </c>
      <c r="R22" s="574">
        <f t="shared" si="16"/>
        <v>4</v>
      </c>
      <c r="S22" s="574">
        <f t="shared" si="17"/>
        <v>1</v>
      </c>
      <c r="T22" s="552">
        <f t="shared" si="18"/>
        <v>1989</v>
      </c>
      <c r="U22" s="575">
        <v>2630000</v>
      </c>
      <c r="V22" s="581">
        <v>1</v>
      </c>
      <c r="W22" s="552"/>
      <c r="X22" s="576">
        <v>2629999</v>
      </c>
      <c r="Y22" s="576">
        <f t="shared" si="5"/>
        <v>1</v>
      </c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82">
        <f t="shared" si="8"/>
        <v>0</v>
      </c>
      <c r="AO22" s="552">
        <v>0</v>
      </c>
      <c r="AP22" s="577">
        <f t="shared" si="19"/>
        <v>1</v>
      </c>
      <c r="AQ22" s="552" t="s">
        <v>172</v>
      </c>
      <c r="AR22" s="552"/>
      <c r="AS22" s="552"/>
      <c r="AT22" s="552"/>
      <c r="AU22" s="552"/>
      <c r="AV22" s="552" t="s">
        <v>1299</v>
      </c>
      <c r="AW22" s="552"/>
      <c r="AX22" s="552"/>
      <c r="AY22" s="552"/>
      <c r="AZ22" s="552" t="s">
        <v>1301</v>
      </c>
      <c r="BA22" s="552">
        <v>0</v>
      </c>
      <c r="BB22" s="552"/>
      <c r="BC22" s="583"/>
      <c r="BD22" s="552" t="s">
        <v>85</v>
      </c>
      <c r="BE22" s="552"/>
      <c r="BF22" s="552"/>
      <c r="BG22" s="574">
        <f t="shared" si="6"/>
        <v>34</v>
      </c>
      <c r="BH22" s="552" t="s">
        <v>1306</v>
      </c>
      <c r="BI22" s="577">
        <f t="shared" si="20"/>
        <v>2629999</v>
      </c>
      <c r="BJ22" s="552" t="s">
        <v>1241</v>
      </c>
      <c r="BK22" s="552"/>
      <c r="BL22" s="552"/>
      <c r="BM22" s="552"/>
      <c r="BN22" s="552"/>
      <c r="BO22" s="552"/>
      <c r="BP22" s="552"/>
      <c r="BQ22" s="552"/>
      <c r="BR22" s="552"/>
      <c r="BS22" s="552"/>
      <c r="BT22" s="552"/>
      <c r="BU22" s="552"/>
      <c r="BV22" s="552"/>
      <c r="BW22" s="552"/>
    </row>
    <row r="23" spans="1:75">
      <c r="A23" s="552">
        <v>19</v>
      </c>
      <c r="B23" s="552"/>
      <c r="C23" s="552" t="s">
        <v>1242</v>
      </c>
      <c r="D23" s="552"/>
      <c r="E23" s="552"/>
      <c r="F23" s="552" t="s">
        <v>164</v>
      </c>
      <c r="G23" s="552"/>
      <c r="H23" s="552"/>
      <c r="I23" s="552" t="s">
        <v>1261</v>
      </c>
      <c r="J23" s="552"/>
      <c r="K23" s="552" t="s">
        <v>1272</v>
      </c>
      <c r="L23" s="552">
        <v>18</v>
      </c>
      <c r="M23" s="552">
        <f>VLOOKUP(L23,'償却率（定額法）'!$B$6:$C$104,2)</f>
        <v>5.6000000000000001E-2</v>
      </c>
      <c r="N23" s="659" t="s">
        <v>1287</v>
      </c>
      <c r="O23" s="659"/>
      <c r="P23" s="573" t="str">
        <f t="shared" si="14"/>
        <v>2000/07/06</v>
      </c>
      <c r="Q23" s="574">
        <f t="shared" si="15"/>
        <v>2000</v>
      </c>
      <c r="R23" s="574">
        <f t="shared" si="16"/>
        <v>7</v>
      </c>
      <c r="S23" s="574">
        <f t="shared" si="17"/>
        <v>6</v>
      </c>
      <c r="T23" s="552">
        <f t="shared" si="18"/>
        <v>2000</v>
      </c>
      <c r="U23" s="575">
        <v>3087000</v>
      </c>
      <c r="V23" s="581">
        <v>1</v>
      </c>
      <c r="W23" s="552"/>
      <c r="X23" s="576">
        <v>3086999</v>
      </c>
      <c r="Y23" s="576">
        <f t="shared" si="5"/>
        <v>1</v>
      </c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82">
        <f t="shared" si="8"/>
        <v>0</v>
      </c>
      <c r="AO23" s="552">
        <v>0</v>
      </c>
      <c r="AP23" s="577">
        <f t="shared" si="19"/>
        <v>1</v>
      </c>
      <c r="AQ23" s="552" t="s">
        <v>172</v>
      </c>
      <c r="AR23" s="552"/>
      <c r="AS23" s="552"/>
      <c r="AT23" s="552"/>
      <c r="AU23" s="552"/>
      <c r="AV23" s="552" t="s">
        <v>1299</v>
      </c>
      <c r="AW23" s="552"/>
      <c r="AX23" s="552"/>
      <c r="AY23" s="552"/>
      <c r="AZ23" s="552" t="s">
        <v>1301</v>
      </c>
      <c r="BA23" s="552">
        <v>0</v>
      </c>
      <c r="BB23" s="552"/>
      <c r="BC23" s="583"/>
      <c r="BD23" s="552" t="s">
        <v>85</v>
      </c>
      <c r="BE23" s="552"/>
      <c r="BF23" s="552"/>
      <c r="BG23" s="574">
        <f t="shared" si="6"/>
        <v>23</v>
      </c>
      <c r="BH23" s="552" t="s">
        <v>1306</v>
      </c>
      <c r="BI23" s="577">
        <f t="shared" si="20"/>
        <v>3086999</v>
      </c>
      <c r="BJ23" s="552" t="s">
        <v>1241</v>
      </c>
      <c r="BK23" s="552"/>
      <c r="BL23" s="552"/>
      <c r="BM23" s="552"/>
      <c r="BN23" s="552"/>
      <c r="BO23" s="552"/>
      <c r="BP23" s="552"/>
      <c r="BQ23" s="552"/>
      <c r="BR23" s="552"/>
      <c r="BS23" s="552"/>
      <c r="BT23" s="552"/>
      <c r="BU23" s="552"/>
      <c r="BV23" s="552"/>
      <c r="BW23" s="552"/>
    </row>
    <row r="24" spans="1:75">
      <c r="A24" s="552">
        <v>20</v>
      </c>
      <c r="B24" s="552"/>
      <c r="C24" s="552" t="s">
        <v>1242</v>
      </c>
      <c r="D24" s="552"/>
      <c r="E24" s="552"/>
      <c r="F24" s="552" t="s">
        <v>164</v>
      </c>
      <c r="G24" s="552"/>
      <c r="H24" s="552"/>
      <c r="I24" s="552" t="s">
        <v>1262</v>
      </c>
      <c r="J24" s="552"/>
      <c r="K24" s="552" t="s">
        <v>1373</v>
      </c>
      <c r="L24" s="552">
        <v>10</v>
      </c>
      <c r="M24" s="552">
        <f>VLOOKUP(L24,'償却率（定額法）'!$B$6:$C$104,2)</f>
        <v>0.1</v>
      </c>
      <c r="N24" s="659" t="s">
        <v>1288</v>
      </c>
      <c r="O24" s="659"/>
      <c r="P24" s="573" t="str">
        <f t="shared" si="14"/>
        <v>2015/12/02</v>
      </c>
      <c r="Q24" s="574">
        <f t="shared" si="15"/>
        <v>2015</v>
      </c>
      <c r="R24" s="574">
        <f t="shared" si="16"/>
        <v>12</v>
      </c>
      <c r="S24" s="574">
        <f t="shared" si="17"/>
        <v>2</v>
      </c>
      <c r="T24" s="552">
        <f t="shared" si="18"/>
        <v>2015</v>
      </c>
      <c r="U24" s="575">
        <v>31860000</v>
      </c>
      <c r="V24" s="581">
        <v>1</v>
      </c>
      <c r="W24" s="552"/>
      <c r="X24" s="576">
        <v>22302000</v>
      </c>
      <c r="Y24" s="576">
        <f t="shared" si="5"/>
        <v>9558000</v>
      </c>
      <c r="Z24" s="552" t="s">
        <v>1294</v>
      </c>
      <c r="AA24" s="552"/>
      <c r="AB24" s="552"/>
      <c r="AC24" s="552"/>
      <c r="AD24" s="552"/>
      <c r="AE24" s="552"/>
      <c r="AF24" s="552"/>
      <c r="AG24" s="552"/>
      <c r="AH24" s="552"/>
      <c r="AI24" s="552"/>
      <c r="AJ24" s="552"/>
      <c r="AK24" s="552"/>
      <c r="AL24" s="552"/>
      <c r="AM24" s="552"/>
      <c r="AN24" s="582">
        <f t="shared" si="8"/>
        <v>3186000</v>
      </c>
      <c r="AO24" s="552">
        <v>0</v>
      </c>
      <c r="AP24" s="577">
        <f t="shared" si="19"/>
        <v>6372000</v>
      </c>
      <c r="AQ24" s="552" t="s">
        <v>172</v>
      </c>
      <c r="AR24" s="552"/>
      <c r="AS24" s="552"/>
      <c r="AT24" s="552"/>
      <c r="AU24" s="552"/>
      <c r="AV24" s="552" t="s">
        <v>1299</v>
      </c>
      <c r="AW24" s="552"/>
      <c r="AX24" s="552"/>
      <c r="AY24" s="552"/>
      <c r="AZ24" s="552" t="s">
        <v>1301</v>
      </c>
      <c r="BA24" s="552">
        <v>0</v>
      </c>
      <c r="BB24" s="552"/>
      <c r="BC24" s="583"/>
      <c r="BD24" s="552" t="s">
        <v>85</v>
      </c>
      <c r="BE24" s="552"/>
      <c r="BF24" s="552"/>
      <c r="BG24" s="574">
        <f t="shared" si="6"/>
        <v>8</v>
      </c>
      <c r="BH24" s="552" t="s">
        <v>1306</v>
      </c>
      <c r="BI24" s="577">
        <f t="shared" si="20"/>
        <v>25488000</v>
      </c>
      <c r="BJ24" s="552" t="s">
        <v>1241</v>
      </c>
      <c r="BK24" s="552"/>
      <c r="BL24" s="552"/>
      <c r="BM24" s="552"/>
      <c r="BN24" s="552"/>
      <c r="BO24" s="552"/>
      <c r="BP24" s="552"/>
      <c r="BQ24" s="552"/>
      <c r="BR24" s="552"/>
      <c r="BS24" s="552"/>
      <c r="BT24" s="552"/>
      <c r="BU24" s="552"/>
      <c r="BV24" s="552"/>
      <c r="BW24" s="552"/>
    </row>
    <row r="25" spans="1:75">
      <c r="A25" s="552">
        <v>21</v>
      </c>
      <c r="B25" s="552"/>
      <c r="C25" s="552" t="s">
        <v>1242</v>
      </c>
      <c r="D25" s="552"/>
      <c r="E25" s="552"/>
      <c r="F25" s="552" t="s">
        <v>164</v>
      </c>
      <c r="G25" s="552"/>
      <c r="H25" s="552"/>
      <c r="I25" s="552" t="s">
        <v>1263</v>
      </c>
      <c r="J25" s="552"/>
      <c r="K25" s="552" t="s">
        <v>1275</v>
      </c>
      <c r="L25" s="552">
        <v>15</v>
      </c>
      <c r="M25" s="552">
        <f>VLOOKUP(L25,'償却率（定額法）'!$B$6:$C$104,2)</f>
        <v>6.7000000000000004E-2</v>
      </c>
      <c r="N25" s="659" t="s">
        <v>1289</v>
      </c>
      <c r="O25" s="659"/>
      <c r="P25" s="573" t="str">
        <f t="shared" si="14"/>
        <v>2017/06/27</v>
      </c>
      <c r="Q25" s="574">
        <f t="shared" si="15"/>
        <v>2017</v>
      </c>
      <c r="R25" s="574">
        <f t="shared" si="16"/>
        <v>6</v>
      </c>
      <c r="S25" s="574">
        <f t="shared" si="17"/>
        <v>27</v>
      </c>
      <c r="T25" s="552">
        <f t="shared" si="18"/>
        <v>2017</v>
      </c>
      <c r="U25" s="575">
        <v>2052000</v>
      </c>
      <c r="V25" s="581">
        <v>1</v>
      </c>
      <c r="W25" s="552"/>
      <c r="X25" s="576">
        <v>687420</v>
      </c>
      <c r="Y25" s="576">
        <f t="shared" si="5"/>
        <v>1364580</v>
      </c>
      <c r="Z25" s="552" t="s">
        <v>1294</v>
      </c>
      <c r="AA25" s="552"/>
      <c r="AB25" s="552"/>
      <c r="AC25" s="552"/>
      <c r="AD25" s="552"/>
      <c r="AE25" s="552"/>
      <c r="AF25" s="552"/>
      <c r="AG25" s="552"/>
      <c r="AH25" s="552"/>
      <c r="AI25" s="552"/>
      <c r="AJ25" s="552"/>
      <c r="AK25" s="552"/>
      <c r="AL25" s="552"/>
      <c r="AM25" s="552"/>
      <c r="AN25" s="582">
        <f t="shared" si="8"/>
        <v>137484</v>
      </c>
      <c r="AO25" s="552">
        <v>0</v>
      </c>
      <c r="AP25" s="577">
        <f t="shared" si="19"/>
        <v>1227096</v>
      </c>
      <c r="AQ25" s="552" t="s">
        <v>172</v>
      </c>
      <c r="AR25" s="552"/>
      <c r="AS25" s="552"/>
      <c r="AT25" s="552"/>
      <c r="AU25" s="552"/>
      <c r="AV25" s="552" t="s">
        <v>1299</v>
      </c>
      <c r="AW25" s="552"/>
      <c r="AX25" s="552"/>
      <c r="AY25" s="552"/>
      <c r="AZ25" s="552" t="s">
        <v>1301</v>
      </c>
      <c r="BA25" s="552">
        <v>0</v>
      </c>
      <c r="BB25" s="552"/>
      <c r="BC25" s="583"/>
      <c r="BD25" s="552" t="s">
        <v>85</v>
      </c>
      <c r="BE25" s="552"/>
      <c r="BF25" s="552"/>
      <c r="BG25" s="574">
        <f t="shared" si="6"/>
        <v>6</v>
      </c>
      <c r="BH25" s="552" t="s">
        <v>1306</v>
      </c>
      <c r="BI25" s="577">
        <f t="shared" si="20"/>
        <v>824904</v>
      </c>
      <c r="BJ25" s="552" t="s">
        <v>1241</v>
      </c>
      <c r="BK25" s="552"/>
      <c r="BL25" s="552"/>
      <c r="BM25" s="552"/>
      <c r="BN25" s="552"/>
      <c r="BO25" s="552"/>
      <c r="BP25" s="552"/>
      <c r="BQ25" s="552"/>
      <c r="BR25" s="552"/>
      <c r="BS25" s="552"/>
      <c r="BT25" s="552"/>
      <c r="BU25" s="552"/>
      <c r="BV25" s="552"/>
      <c r="BW25" s="552"/>
    </row>
    <row r="26" spans="1:75">
      <c r="A26" s="552">
        <v>22</v>
      </c>
      <c r="B26" s="552"/>
      <c r="C26" s="552" t="s">
        <v>1242</v>
      </c>
      <c r="D26" s="552"/>
      <c r="E26" s="552"/>
      <c r="F26" s="552" t="s">
        <v>164</v>
      </c>
      <c r="G26" s="552"/>
      <c r="H26" s="552"/>
      <c r="I26" s="552" t="s">
        <v>1264</v>
      </c>
      <c r="J26" s="552"/>
      <c r="K26" s="552" t="s">
        <v>1273</v>
      </c>
      <c r="L26" s="552">
        <v>15</v>
      </c>
      <c r="M26" s="552">
        <f>VLOOKUP(L26,'償却率（定額法）'!$B$6:$C$104,2)</f>
        <v>6.7000000000000004E-2</v>
      </c>
      <c r="N26" s="659" t="s">
        <v>1290</v>
      </c>
      <c r="O26" s="659"/>
      <c r="P26" s="573" t="str">
        <f t="shared" si="14"/>
        <v>2018/11/29</v>
      </c>
      <c r="Q26" s="574">
        <f t="shared" si="15"/>
        <v>2018</v>
      </c>
      <c r="R26" s="574">
        <f t="shared" si="16"/>
        <v>11</v>
      </c>
      <c r="S26" s="574">
        <f t="shared" si="17"/>
        <v>29</v>
      </c>
      <c r="T26" s="552">
        <f t="shared" si="18"/>
        <v>2018</v>
      </c>
      <c r="U26" s="575">
        <v>1285200</v>
      </c>
      <c r="V26" s="581">
        <v>1</v>
      </c>
      <c r="W26" s="552"/>
      <c r="X26" s="576">
        <v>344432</v>
      </c>
      <c r="Y26" s="576">
        <f t="shared" si="5"/>
        <v>940768</v>
      </c>
      <c r="Z26" s="552" t="s">
        <v>1294</v>
      </c>
      <c r="AA26" s="552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582">
        <f t="shared" si="8"/>
        <v>86108</v>
      </c>
      <c r="AO26" s="552">
        <v>0</v>
      </c>
      <c r="AP26" s="577">
        <f t="shared" si="19"/>
        <v>854660</v>
      </c>
      <c r="AQ26" s="552" t="s">
        <v>172</v>
      </c>
      <c r="AR26" s="552"/>
      <c r="AS26" s="552"/>
      <c r="AT26" s="552"/>
      <c r="AU26" s="552"/>
      <c r="AV26" s="552" t="s">
        <v>1299</v>
      </c>
      <c r="AW26" s="552"/>
      <c r="AX26" s="552"/>
      <c r="AY26" s="552"/>
      <c r="AZ26" s="552" t="s">
        <v>1301</v>
      </c>
      <c r="BA26" s="552">
        <v>0</v>
      </c>
      <c r="BB26" s="552"/>
      <c r="BC26" s="583"/>
      <c r="BD26" s="552" t="s">
        <v>85</v>
      </c>
      <c r="BE26" s="552"/>
      <c r="BF26" s="552"/>
      <c r="BG26" s="574">
        <f t="shared" si="6"/>
        <v>5</v>
      </c>
      <c r="BH26" s="552" t="s">
        <v>1306</v>
      </c>
      <c r="BI26" s="577">
        <f t="shared" si="20"/>
        <v>430540</v>
      </c>
      <c r="BJ26" s="552" t="s">
        <v>1241</v>
      </c>
      <c r="BK26" s="552"/>
      <c r="BL26" s="552"/>
      <c r="BM26" s="552"/>
      <c r="BN26" s="552"/>
      <c r="BO26" s="552"/>
      <c r="BP26" s="552"/>
      <c r="BQ26" s="552"/>
      <c r="BR26" s="552"/>
      <c r="BS26" s="552"/>
      <c r="BT26" s="552"/>
      <c r="BU26" s="552"/>
      <c r="BV26" s="552"/>
      <c r="BW26" s="552"/>
    </row>
    <row r="27" spans="1:75">
      <c r="A27" s="552">
        <v>23</v>
      </c>
      <c r="B27" s="552"/>
      <c r="C27" s="552" t="s">
        <v>1242</v>
      </c>
      <c r="D27" s="552"/>
      <c r="E27" s="552"/>
      <c r="F27" s="552" t="s">
        <v>164</v>
      </c>
      <c r="G27" s="552"/>
      <c r="H27" s="552"/>
      <c r="I27" s="552" t="s">
        <v>1265</v>
      </c>
      <c r="J27" s="552"/>
      <c r="K27" s="552" t="s">
        <v>1277</v>
      </c>
      <c r="L27" s="552">
        <v>15</v>
      </c>
      <c r="M27" s="552">
        <f>VLOOKUP(L27,'償却率（定額法）'!$B$6:$C$104,2)</f>
        <v>6.7000000000000004E-2</v>
      </c>
      <c r="N27" s="659" t="s">
        <v>1291</v>
      </c>
      <c r="O27" s="659"/>
      <c r="P27" s="573" t="str">
        <f t="shared" si="14"/>
        <v>2018/11/30</v>
      </c>
      <c r="Q27" s="574">
        <f t="shared" si="15"/>
        <v>2018</v>
      </c>
      <c r="R27" s="574">
        <f t="shared" si="16"/>
        <v>11</v>
      </c>
      <c r="S27" s="574">
        <f t="shared" si="17"/>
        <v>30</v>
      </c>
      <c r="T27" s="552">
        <f t="shared" si="18"/>
        <v>2018</v>
      </c>
      <c r="U27" s="575">
        <v>21384000</v>
      </c>
      <c r="V27" s="581">
        <v>1</v>
      </c>
      <c r="W27" s="552"/>
      <c r="X27" s="576">
        <v>5730912</v>
      </c>
      <c r="Y27" s="576">
        <f t="shared" si="5"/>
        <v>15653088</v>
      </c>
      <c r="Z27" s="552" t="s">
        <v>1294</v>
      </c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582">
        <f t="shared" si="8"/>
        <v>1432728</v>
      </c>
      <c r="AO27" s="552">
        <v>0</v>
      </c>
      <c r="AP27" s="577">
        <f t="shared" si="19"/>
        <v>14220360</v>
      </c>
      <c r="AQ27" s="552" t="s">
        <v>172</v>
      </c>
      <c r="AR27" s="552"/>
      <c r="AS27" s="552"/>
      <c r="AT27" s="552"/>
      <c r="AU27" s="552"/>
      <c r="AV27" s="552" t="s">
        <v>1299</v>
      </c>
      <c r="AW27" s="552"/>
      <c r="AX27" s="552"/>
      <c r="AY27" s="552"/>
      <c r="AZ27" s="552" t="s">
        <v>1301</v>
      </c>
      <c r="BA27" s="552">
        <v>0</v>
      </c>
      <c r="BB27" s="552"/>
      <c r="BC27" s="583"/>
      <c r="BD27" s="552" t="s">
        <v>85</v>
      </c>
      <c r="BE27" s="552"/>
      <c r="BF27" s="552"/>
      <c r="BG27" s="574">
        <f t="shared" si="6"/>
        <v>5</v>
      </c>
      <c r="BH27" s="552" t="s">
        <v>1306</v>
      </c>
      <c r="BI27" s="577">
        <f t="shared" si="20"/>
        <v>7163640</v>
      </c>
      <c r="BJ27" s="552" t="s">
        <v>1241</v>
      </c>
      <c r="BK27" s="552"/>
      <c r="BL27" s="552"/>
      <c r="BM27" s="552"/>
      <c r="BN27" s="552"/>
      <c r="BO27" s="552"/>
      <c r="BP27" s="552"/>
      <c r="BQ27" s="552"/>
      <c r="BR27" s="552"/>
      <c r="BS27" s="552"/>
      <c r="BT27" s="552"/>
      <c r="BU27" s="552"/>
      <c r="BV27" s="552"/>
      <c r="BW27" s="552"/>
    </row>
    <row r="28" spans="1:75">
      <c r="A28" s="552">
        <v>24</v>
      </c>
      <c r="B28" s="552"/>
      <c r="C28" s="552" t="s">
        <v>1379</v>
      </c>
      <c r="D28" s="552"/>
      <c r="E28" s="552"/>
      <c r="F28" s="552" t="s">
        <v>164</v>
      </c>
      <c r="G28" s="552"/>
      <c r="H28" s="552"/>
      <c r="I28" s="552" t="s">
        <v>1266</v>
      </c>
      <c r="J28" s="552"/>
      <c r="K28" s="552" t="s">
        <v>1277</v>
      </c>
      <c r="L28" s="552">
        <v>15</v>
      </c>
      <c r="M28" s="552">
        <f>VLOOKUP(L28,'償却率（定額法）'!$B$6:$C$104,2)</f>
        <v>6.7000000000000004E-2</v>
      </c>
      <c r="N28" s="659" t="s">
        <v>1292</v>
      </c>
      <c r="O28" s="659"/>
      <c r="P28" s="573" t="str">
        <f t="shared" si="14"/>
        <v>2019/11/15</v>
      </c>
      <c r="Q28" s="574">
        <f t="shared" si="15"/>
        <v>2019</v>
      </c>
      <c r="R28" s="574">
        <f t="shared" si="16"/>
        <v>11</v>
      </c>
      <c r="S28" s="574">
        <f t="shared" si="17"/>
        <v>15</v>
      </c>
      <c r="T28" s="552">
        <f t="shared" si="18"/>
        <v>2019</v>
      </c>
      <c r="U28" s="575">
        <v>19470000</v>
      </c>
      <c r="V28" s="581">
        <v>1</v>
      </c>
      <c r="W28" s="552"/>
      <c r="X28" s="576">
        <v>3913470</v>
      </c>
      <c r="Y28" s="576">
        <f t="shared" si="5"/>
        <v>15556530</v>
      </c>
      <c r="Z28" s="552" t="s">
        <v>1295</v>
      </c>
      <c r="AA28" s="552"/>
      <c r="AB28" s="552"/>
      <c r="AC28" s="552"/>
      <c r="AD28" s="552"/>
      <c r="AE28" s="552"/>
      <c r="AF28" s="552"/>
      <c r="AG28" s="552"/>
      <c r="AH28" s="552"/>
      <c r="AI28" s="552"/>
      <c r="AJ28" s="552"/>
      <c r="AK28" s="552"/>
      <c r="AL28" s="552"/>
      <c r="AM28" s="552"/>
      <c r="AN28" s="582">
        <f t="shared" si="8"/>
        <v>1304490</v>
      </c>
      <c r="AO28" s="552">
        <v>0</v>
      </c>
      <c r="AP28" s="577">
        <f t="shared" si="19"/>
        <v>14252040</v>
      </c>
      <c r="AQ28" s="552" t="s">
        <v>172</v>
      </c>
      <c r="AR28" s="552"/>
      <c r="AS28" s="552"/>
      <c r="AT28" s="552"/>
      <c r="AU28" s="552"/>
      <c r="AV28" s="552" t="s">
        <v>1299</v>
      </c>
      <c r="AW28" s="552"/>
      <c r="AX28" s="552"/>
      <c r="AY28" s="552"/>
      <c r="AZ28" s="552" t="s">
        <v>1301</v>
      </c>
      <c r="BA28" s="552">
        <v>0</v>
      </c>
      <c r="BB28" s="552"/>
      <c r="BC28" s="583"/>
      <c r="BD28" s="552" t="s">
        <v>85</v>
      </c>
      <c r="BE28" s="552"/>
      <c r="BF28" s="552"/>
      <c r="BG28" s="574">
        <f t="shared" si="6"/>
        <v>4</v>
      </c>
      <c r="BH28" s="552" t="s">
        <v>1306</v>
      </c>
      <c r="BI28" s="577">
        <f t="shared" si="20"/>
        <v>5217960</v>
      </c>
      <c r="BJ28" s="552" t="s">
        <v>1241</v>
      </c>
      <c r="BK28" s="552"/>
      <c r="BL28" s="552"/>
      <c r="BM28" s="552"/>
      <c r="BN28" s="552"/>
      <c r="BO28" s="552"/>
      <c r="BP28" s="552"/>
      <c r="BQ28" s="552"/>
      <c r="BR28" s="552"/>
      <c r="BS28" s="552"/>
      <c r="BT28" s="552"/>
      <c r="BU28" s="552"/>
      <c r="BV28" s="552"/>
      <c r="BW28" s="552"/>
    </row>
    <row r="29" spans="1:75">
      <c r="A29" s="552">
        <v>25</v>
      </c>
      <c r="B29" s="552"/>
      <c r="C29" s="552" t="s">
        <v>1242</v>
      </c>
      <c r="D29" s="552"/>
      <c r="E29" s="552"/>
      <c r="F29" s="552" t="s">
        <v>164</v>
      </c>
      <c r="G29" s="552"/>
      <c r="H29" s="552"/>
      <c r="I29" s="552" t="s">
        <v>1267</v>
      </c>
      <c r="J29" s="552"/>
      <c r="K29" s="552" t="s">
        <v>1272</v>
      </c>
      <c r="L29" s="552">
        <v>18</v>
      </c>
      <c r="M29" s="552">
        <f>VLOOKUP(L29,'償却率（定額法）'!$B$6:$C$104,2)</f>
        <v>5.6000000000000001E-2</v>
      </c>
      <c r="N29" s="659" t="s">
        <v>1293</v>
      </c>
      <c r="O29" s="659"/>
      <c r="P29" s="573" t="str">
        <f t="shared" si="14"/>
        <v>2019/09/30</v>
      </c>
      <c r="Q29" s="574">
        <f t="shared" si="15"/>
        <v>2019</v>
      </c>
      <c r="R29" s="574">
        <f t="shared" si="16"/>
        <v>9</v>
      </c>
      <c r="S29" s="574">
        <f t="shared" si="17"/>
        <v>30</v>
      </c>
      <c r="T29" s="552">
        <f t="shared" si="18"/>
        <v>2019</v>
      </c>
      <c r="U29" s="575">
        <v>4428000</v>
      </c>
      <c r="V29" s="581">
        <v>1</v>
      </c>
      <c r="W29" s="552"/>
      <c r="X29" s="576">
        <v>743904</v>
      </c>
      <c r="Y29" s="576">
        <f t="shared" si="5"/>
        <v>3684096</v>
      </c>
      <c r="Z29" s="552" t="s">
        <v>1295</v>
      </c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82">
        <f t="shared" si="8"/>
        <v>247968</v>
      </c>
      <c r="AO29" s="552">
        <v>0</v>
      </c>
      <c r="AP29" s="577">
        <f t="shared" si="19"/>
        <v>3436128</v>
      </c>
      <c r="AQ29" s="552" t="s">
        <v>172</v>
      </c>
      <c r="AR29" s="552"/>
      <c r="AS29" s="552"/>
      <c r="AT29" s="552"/>
      <c r="AU29" s="552"/>
      <c r="AV29" s="552" t="s">
        <v>1299</v>
      </c>
      <c r="AW29" s="552"/>
      <c r="AX29" s="552"/>
      <c r="AY29" s="552"/>
      <c r="AZ29" s="552" t="s">
        <v>1301</v>
      </c>
      <c r="BA29" s="552">
        <v>0</v>
      </c>
      <c r="BB29" s="552"/>
      <c r="BC29" s="583"/>
      <c r="BD29" s="552" t="s">
        <v>85</v>
      </c>
      <c r="BE29" s="552"/>
      <c r="BF29" s="552"/>
      <c r="BG29" s="574">
        <f t="shared" si="6"/>
        <v>4</v>
      </c>
      <c r="BH29" s="552" t="s">
        <v>1306</v>
      </c>
      <c r="BI29" s="577">
        <f t="shared" si="20"/>
        <v>991872</v>
      </c>
      <c r="BJ29" s="552" t="s">
        <v>1241</v>
      </c>
      <c r="BK29" s="552"/>
      <c r="BL29" s="552"/>
      <c r="BM29" s="552"/>
      <c r="BN29" s="552"/>
      <c r="BO29" s="552"/>
      <c r="BP29" s="552"/>
      <c r="BQ29" s="552"/>
      <c r="BR29" s="552"/>
      <c r="BS29" s="552"/>
      <c r="BT29" s="552"/>
      <c r="BU29" s="552"/>
      <c r="BV29" s="552"/>
      <c r="BW29" s="552"/>
    </row>
    <row r="30" spans="1:75">
      <c r="A30" s="552">
        <v>26</v>
      </c>
      <c r="B30" s="552"/>
      <c r="C30" s="552" t="s">
        <v>1242</v>
      </c>
      <c r="D30" s="552"/>
      <c r="E30" s="552"/>
      <c r="F30" s="552" t="s">
        <v>164</v>
      </c>
      <c r="G30" s="552"/>
      <c r="H30" s="552"/>
      <c r="I30" s="552" t="s">
        <v>1268</v>
      </c>
      <c r="J30" s="552"/>
      <c r="K30" s="552" t="s">
        <v>1277</v>
      </c>
      <c r="L30" s="552">
        <v>15</v>
      </c>
      <c r="M30" s="552">
        <f>VLOOKUP(L30,'償却率（定額法）'!$B$6:$C$104,2)</f>
        <v>6.7000000000000004E-2</v>
      </c>
      <c r="N30" s="659" t="s">
        <v>1293</v>
      </c>
      <c r="O30" s="659"/>
      <c r="P30" s="573" t="str">
        <f t="shared" si="14"/>
        <v>2019/09/30</v>
      </c>
      <c r="Q30" s="574">
        <f t="shared" si="15"/>
        <v>2019</v>
      </c>
      <c r="R30" s="574">
        <f t="shared" si="16"/>
        <v>9</v>
      </c>
      <c r="S30" s="574">
        <f t="shared" si="17"/>
        <v>30</v>
      </c>
      <c r="T30" s="552">
        <f t="shared" si="18"/>
        <v>2019</v>
      </c>
      <c r="U30" s="575">
        <v>1793880</v>
      </c>
      <c r="V30" s="581">
        <v>1</v>
      </c>
      <c r="W30" s="552"/>
      <c r="X30" s="576">
        <v>360570</v>
      </c>
      <c r="Y30" s="576">
        <f t="shared" si="5"/>
        <v>1433310</v>
      </c>
      <c r="Z30" s="552" t="s">
        <v>1295</v>
      </c>
      <c r="AA30" s="552"/>
      <c r="AB30" s="552"/>
      <c r="AC30" s="552"/>
      <c r="AD30" s="552"/>
      <c r="AE30" s="552"/>
      <c r="AF30" s="552"/>
      <c r="AG30" s="552"/>
      <c r="AH30" s="552"/>
      <c r="AI30" s="552"/>
      <c r="AJ30" s="552"/>
      <c r="AK30" s="552"/>
      <c r="AL30" s="552"/>
      <c r="AM30" s="552"/>
      <c r="AN30" s="582">
        <f t="shared" si="8"/>
        <v>120190</v>
      </c>
      <c r="AO30" s="552">
        <v>0</v>
      </c>
      <c r="AP30" s="577">
        <f t="shared" si="19"/>
        <v>1313120</v>
      </c>
      <c r="AQ30" s="552" t="s">
        <v>172</v>
      </c>
      <c r="AR30" s="552"/>
      <c r="AS30" s="552"/>
      <c r="AT30" s="552"/>
      <c r="AU30" s="552"/>
      <c r="AV30" s="552" t="s">
        <v>1299</v>
      </c>
      <c r="AW30" s="552"/>
      <c r="AX30" s="552"/>
      <c r="AY30" s="552"/>
      <c r="AZ30" s="552" t="s">
        <v>1301</v>
      </c>
      <c r="BA30" s="552">
        <v>0</v>
      </c>
      <c r="BB30" s="552"/>
      <c r="BC30" s="583"/>
      <c r="BD30" s="552" t="s">
        <v>85</v>
      </c>
      <c r="BE30" s="552"/>
      <c r="BF30" s="552"/>
      <c r="BG30" s="574">
        <f t="shared" si="6"/>
        <v>4</v>
      </c>
      <c r="BH30" s="552" t="s">
        <v>1306</v>
      </c>
      <c r="BI30" s="577">
        <f t="shared" si="20"/>
        <v>480760</v>
      </c>
      <c r="BJ30" s="552" t="s">
        <v>1241</v>
      </c>
      <c r="BK30" s="552"/>
      <c r="BL30" s="552"/>
      <c r="BM30" s="552"/>
      <c r="BN30" s="552"/>
      <c r="BO30" s="552"/>
      <c r="BP30" s="552"/>
      <c r="BQ30" s="552"/>
      <c r="BR30" s="552"/>
      <c r="BS30" s="552"/>
      <c r="BT30" s="552"/>
      <c r="BU30" s="552"/>
      <c r="BV30" s="552"/>
      <c r="BW30" s="552"/>
    </row>
    <row r="31" spans="1:75">
      <c r="A31" s="552">
        <v>27</v>
      </c>
      <c r="B31" s="552"/>
      <c r="C31" s="552" t="s">
        <v>1242</v>
      </c>
      <c r="D31" s="552"/>
      <c r="E31" s="552"/>
      <c r="F31" s="552" t="s">
        <v>164</v>
      </c>
      <c r="G31" s="552"/>
      <c r="H31" s="552"/>
      <c r="I31" s="552" t="s">
        <v>1269</v>
      </c>
      <c r="J31" s="552"/>
      <c r="K31" s="552" t="s">
        <v>1275</v>
      </c>
      <c r="L31" s="552">
        <v>15</v>
      </c>
      <c r="M31" s="552">
        <f>VLOOKUP(L31,'償却率（定額法）'!$B$6:$C$104,2)</f>
        <v>6.7000000000000004E-2</v>
      </c>
      <c r="N31" s="659" t="s">
        <v>1293</v>
      </c>
      <c r="O31" s="659"/>
      <c r="P31" s="573" t="str">
        <f t="shared" si="14"/>
        <v>2019/09/30</v>
      </c>
      <c r="Q31" s="574">
        <f t="shared" si="15"/>
        <v>2019</v>
      </c>
      <c r="R31" s="574">
        <f t="shared" si="16"/>
        <v>9</v>
      </c>
      <c r="S31" s="574">
        <f t="shared" si="17"/>
        <v>30</v>
      </c>
      <c r="T31" s="552">
        <f t="shared" si="18"/>
        <v>2019</v>
      </c>
      <c r="U31" s="575">
        <v>1134000</v>
      </c>
      <c r="V31" s="581">
        <v>1</v>
      </c>
      <c r="W31" s="552"/>
      <c r="X31" s="576">
        <v>227934</v>
      </c>
      <c r="Y31" s="576">
        <f t="shared" si="5"/>
        <v>906066</v>
      </c>
      <c r="Z31" s="552" t="s">
        <v>1295</v>
      </c>
      <c r="AA31" s="552"/>
      <c r="AB31" s="552"/>
      <c r="AC31" s="552"/>
      <c r="AD31" s="552"/>
      <c r="AE31" s="552"/>
      <c r="AF31" s="552"/>
      <c r="AG31" s="552"/>
      <c r="AH31" s="552"/>
      <c r="AI31" s="552"/>
      <c r="AJ31" s="552"/>
      <c r="AK31" s="552"/>
      <c r="AL31" s="552"/>
      <c r="AM31" s="552"/>
      <c r="AN31" s="582">
        <f t="shared" si="8"/>
        <v>75978</v>
      </c>
      <c r="AO31" s="552">
        <v>0</v>
      </c>
      <c r="AP31" s="577">
        <f t="shared" si="19"/>
        <v>830088</v>
      </c>
      <c r="AQ31" s="552" t="s">
        <v>172</v>
      </c>
      <c r="AR31" s="552"/>
      <c r="AS31" s="552"/>
      <c r="AT31" s="552"/>
      <c r="AU31" s="552"/>
      <c r="AV31" s="552" t="s">
        <v>1299</v>
      </c>
      <c r="AW31" s="552"/>
      <c r="AX31" s="552"/>
      <c r="AY31" s="552"/>
      <c r="AZ31" s="552" t="s">
        <v>1301</v>
      </c>
      <c r="BA31" s="552">
        <v>0</v>
      </c>
      <c r="BB31" s="552"/>
      <c r="BC31" s="583"/>
      <c r="BD31" s="552" t="s">
        <v>85</v>
      </c>
      <c r="BE31" s="552"/>
      <c r="BF31" s="552"/>
      <c r="BG31" s="574">
        <f t="shared" si="6"/>
        <v>4</v>
      </c>
      <c r="BH31" s="552" t="s">
        <v>1306</v>
      </c>
      <c r="BI31" s="577">
        <f t="shared" si="20"/>
        <v>303912</v>
      </c>
      <c r="BJ31" s="552" t="s">
        <v>1241</v>
      </c>
      <c r="BK31" s="552"/>
      <c r="BL31" s="552"/>
      <c r="BM31" s="552"/>
      <c r="BN31" s="552"/>
      <c r="BO31" s="552"/>
      <c r="BP31" s="552"/>
      <c r="BQ31" s="552"/>
      <c r="BR31" s="552"/>
      <c r="BS31" s="552"/>
      <c r="BT31" s="552"/>
      <c r="BU31" s="552"/>
      <c r="BV31" s="552"/>
      <c r="BW31" s="552"/>
    </row>
    <row r="32" spans="1:75">
      <c r="A32" s="552">
        <v>28</v>
      </c>
      <c r="B32" s="552"/>
      <c r="C32" s="552" t="s">
        <v>1379</v>
      </c>
      <c r="D32" s="552"/>
      <c r="E32" s="552"/>
      <c r="F32" s="552" t="s">
        <v>164</v>
      </c>
      <c r="G32" s="552"/>
      <c r="H32" s="552"/>
      <c r="I32" s="552" t="s">
        <v>1370</v>
      </c>
      <c r="J32" s="552"/>
      <c r="K32" s="552" t="s">
        <v>1273</v>
      </c>
      <c r="L32" s="552">
        <v>15</v>
      </c>
      <c r="M32" s="552">
        <f>VLOOKUP(L32,'償却率（定額法）'!$B$6:$C$104,2)</f>
        <v>6.7000000000000004E-2</v>
      </c>
      <c r="N32" s="659">
        <v>44286</v>
      </c>
      <c r="O32" s="659"/>
      <c r="P32" s="573">
        <f t="shared" si="14"/>
        <v>44286</v>
      </c>
      <c r="Q32" s="574">
        <f t="shared" si="15"/>
        <v>2021</v>
      </c>
      <c r="R32" s="574">
        <f t="shared" si="16"/>
        <v>3</v>
      </c>
      <c r="S32" s="574">
        <f t="shared" si="17"/>
        <v>31</v>
      </c>
      <c r="T32" s="552">
        <f t="shared" si="18"/>
        <v>2020</v>
      </c>
      <c r="U32" s="575">
        <v>7700000</v>
      </c>
      <c r="V32" s="581">
        <v>1</v>
      </c>
      <c r="W32" s="552"/>
      <c r="X32" s="576">
        <v>1031800</v>
      </c>
      <c r="Y32" s="576">
        <f t="shared" si="5"/>
        <v>6668200</v>
      </c>
      <c r="Z32" s="552" t="s">
        <v>1295</v>
      </c>
      <c r="AA32" s="552"/>
      <c r="AB32" s="552"/>
      <c r="AC32" s="552"/>
      <c r="AD32" s="552"/>
      <c r="AE32" s="552"/>
      <c r="AF32" s="552"/>
      <c r="AG32" s="552"/>
      <c r="AH32" s="552"/>
      <c r="AI32" s="552"/>
      <c r="AJ32" s="552"/>
      <c r="AK32" s="552"/>
      <c r="AL32" s="552"/>
      <c r="AM32" s="552"/>
      <c r="AN32" s="582">
        <f t="shared" si="8"/>
        <v>515900</v>
      </c>
      <c r="AO32" s="552"/>
      <c r="AP32" s="577">
        <f t="shared" si="19"/>
        <v>6152300</v>
      </c>
      <c r="AQ32" s="552" t="s">
        <v>172</v>
      </c>
      <c r="AR32" s="552"/>
      <c r="AS32" s="552"/>
      <c r="AT32" s="552"/>
      <c r="AU32" s="552"/>
      <c r="AV32" s="552" t="s">
        <v>1299</v>
      </c>
      <c r="AW32" s="552"/>
      <c r="AX32" s="552"/>
      <c r="AY32" s="552"/>
      <c r="AZ32" s="552" t="s">
        <v>1301</v>
      </c>
      <c r="BA32" s="552">
        <v>0</v>
      </c>
      <c r="BB32" s="552"/>
      <c r="BC32" s="583"/>
      <c r="BD32" s="552" t="s">
        <v>85</v>
      </c>
      <c r="BE32" s="552"/>
      <c r="BF32" s="552"/>
      <c r="BG32" s="574">
        <f t="shared" si="6"/>
        <v>3</v>
      </c>
      <c r="BH32" s="552" t="s">
        <v>1306</v>
      </c>
      <c r="BI32" s="577">
        <f t="shared" si="20"/>
        <v>1547700</v>
      </c>
      <c r="BJ32" s="552" t="s">
        <v>1241</v>
      </c>
      <c r="BK32" s="552"/>
      <c r="BL32" s="552"/>
      <c r="BM32" s="552"/>
      <c r="BN32" s="552"/>
      <c r="BO32" s="552"/>
      <c r="BP32" s="552"/>
      <c r="BQ32" s="552"/>
      <c r="BR32" s="552"/>
      <c r="BS32" s="552"/>
      <c r="BT32" s="552"/>
      <c r="BU32" s="552"/>
      <c r="BV32" s="552"/>
      <c r="BW32" s="552"/>
    </row>
    <row r="33" spans="1:75">
      <c r="A33" s="552">
        <v>29</v>
      </c>
      <c r="B33" s="552"/>
      <c r="C33" s="552" t="s">
        <v>1242</v>
      </c>
      <c r="D33" s="552"/>
      <c r="E33" s="552"/>
      <c r="F33" s="552" t="s">
        <v>164</v>
      </c>
      <c r="G33" s="552"/>
      <c r="H33" s="552"/>
      <c r="I33" s="552" t="s">
        <v>1382</v>
      </c>
      <c r="J33" s="552"/>
      <c r="K33" s="552" t="s">
        <v>1273</v>
      </c>
      <c r="L33" s="552">
        <v>15</v>
      </c>
      <c r="M33" s="552">
        <f>VLOOKUP(L33,'償却率（定額法）'!$B$6:$C$104,2)</f>
        <v>6.7000000000000004E-2</v>
      </c>
      <c r="N33" s="659">
        <v>44651</v>
      </c>
      <c r="O33" s="659"/>
      <c r="P33" s="573">
        <f t="shared" si="14"/>
        <v>44651</v>
      </c>
      <c r="Q33" s="574">
        <f t="shared" si="15"/>
        <v>2022</v>
      </c>
      <c r="R33" s="574">
        <f t="shared" si="16"/>
        <v>3</v>
      </c>
      <c r="S33" s="574">
        <f t="shared" si="17"/>
        <v>31</v>
      </c>
      <c r="T33" s="552">
        <f t="shared" si="18"/>
        <v>2021</v>
      </c>
      <c r="U33" s="575">
        <v>14740000</v>
      </c>
      <c r="V33" s="581">
        <v>1</v>
      </c>
      <c r="W33" s="552"/>
      <c r="X33" s="576">
        <v>987580</v>
      </c>
      <c r="Y33" s="576">
        <f t="shared" si="5"/>
        <v>13752420</v>
      </c>
      <c r="Z33" s="552" t="s">
        <v>1295</v>
      </c>
      <c r="AA33" s="552"/>
      <c r="AB33" s="552"/>
      <c r="AC33" s="552"/>
      <c r="AD33" s="552"/>
      <c r="AE33" s="552"/>
      <c r="AF33" s="552"/>
      <c r="AG33" s="552"/>
      <c r="AH33" s="552"/>
      <c r="AI33" s="552"/>
      <c r="AJ33" s="552"/>
      <c r="AK33" s="552"/>
      <c r="AL33" s="552"/>
      <c r="AM33" s="552"/>
      <c r="AN33" s="582">
        <f t="shared" si="8"/>
        <v>987580</v>
      </c>
      <c r="AO33" s="552"/>
      <c r="AP33" s="577">
        <f t="shared" si="19"/>
        <v>12764840</v>
      </c>
      <c r="AQ33" s="552" t="s">
        <v>172</v>
      </c>
      <c r="AR33" s="552"/>
      <c r="AS33" s="552"/>
      <c r="AT33" s="552"/>
      <c r="AU33" s="552"/>
      <c r="AV33" s="552" t="s">
        <v>1299</v>
      </c>
      <c r="AW33" s="552"/>
      <c r="AX33" s="552"/>
      <c r="AY33" s="552"/>
      <c r="AZ33" s="552" t="s">
        <v>1301</v>
      </c>
      <c r="BA33" s="552">
        <v>0</v>
      </c>
      <c r="BB33" s="552"/>
      <c r="BC33" s="583"/>
      <c r="BD33" s="552" t="s">
        <v>85</v>
      </c>
      <c r="BE33" s="552"/>
      <c r="BF33" s="552"/>
      <c r="BG33" s="574">
        <f t="shared" si="6"/>
        <v>2</v>
      </c>
      <c r="BH33" s="552" t="s">
        <v>1306</v>
      </c>
      <c r="BI33" s="577">
        <f t="shared" si="20"/>
        <v>1975160</v>
      </c>
      <c r="BJ33" s="552" t="s">
        <v>1241</v>
      </c>
      <c r="BK33" s="552"/>
      <c r="BL33" s="552"/>
      <c r="BM33" s="552"/>
      <c r="BN33" s="552"/>
      <c r="BO33" s="552"/>
      <c r="BP33" s="552"/>
      <c r="BQ33" s="552"/>
      <c r="BR33" s="552"/>
      <c r="BS33" s="552"/>
      <c r="BT33" s="552"/>
      <c r="BU33" s="552"/>
      <c r="BV33" s="552"/>
      <c r="BW33" s="552"/>
    </row>
    <row r="34" spans="1:75">
      <c r="A34" s="552">
        <v>31</v>
      </c>
      <c r="B34" s="552"/>
      <c r="C34" s="552" t="s">
        <v>1372</v>
      </c>
      <c r="D34" s="552"/>
      <c r="E34" s="552"/>
      <c r="F34" s="552" t="s">
        <v>1371</v>
      </c>
      <c r="G34" s="552"/>
      <c r="H34" s="552"/>
      <c r="I34" s="753" t="s">
        <v>1375</v>
      </c>
      <c r="J34" s="552"/>
      <c r="K34" s="552" t="s">
        <v>1373</v>
      </c>
      <c r="L34" s="552">
        <v>15</v>
      </c>
      <c r="M34" s="552">
        <f>VLOOKUP(L34,'償却率（定額法）'!$B$6:$C$104,2)</f>
        <v>6.7000000000000004E-2</v>
      </c>
      <c r="N34" s="659">
        <v>45016</v>
      </c>
      <c r="O34" s="659"/>
      <c r="P34" s="573">
        <f t="shared" si="14"/>
        <v>45016</v>
      </c>
      <c r="Q34" s="574">
        <f t="shared" si="15"/>
        <v>2023</v>
      </c>
      <c r="R34" s="574">
        <f t="shared" si="16"/>
        <v>3</v>
      </c>
      <c r="S34" s="574">
        <f t="shared" si="17"/>
        <v>31</v>
      </c>
      <c r="T34" s="552">
        <f t="shared" si="18"/>
        <v>2022</v>
      </c>
      <c r="U34" s="575">
        <v>3795000</v>
      </c>
      <c r="V34" s="581">
        <v>1</v>
      </c>
      <c r="W34" s="552"/>
      <c r="X34" s="576">
        <v>0</v>
      </c>
      <c r="Y34" s="576">
        <f t="shared" si="5"/>
        <v>3795000</v>
      </c>
      <c r="Z34" s="552"/>
      <c r="AA34" s="552"/>
      <c r="AB34" s="552"/>
      <c r="AC34" s="552"/>
      <c r="AD34" s="552"/>
      <c r="AE34" s="552"/>
      <c r="AF34" s="552"/>
      <c r="AG34" s="552"/>
      <c r="AH34" s="552"/>
      <c r="AI34" s="552"/>
      <c r="AJ34" s="552"/>
      <c r="AK34" s="552"/>
      <c r="AL34" s="552"/>
      <c r="AM34" s="552"/>
      <c r="AN34" s="582">
        <f t="shared" si="8"/>
        <v>254265</v>
      </c>
      <c r="AO34" s="552"/>
      <c r="AP34" s="577">
        <f t="shared" si="19"/>
        <v>3540735</v>
      </c>
      <c r="AQ34" s="552"/>
      <c r="AR34" s="552"/>
      <c r="AS34" s="552"/>
      <c r="AT34" s="552"/>
      <c r="AU34" s="552"/>
      <c r="AV34" s="552" t="s">
        <v>1299</v>
      </c>
      <c r="AW34" s="552"/>
      <c r="AX34" s="552"/>
      <c r="AY34" s="552"/>
      <c r="AZ34" s="552"/>
      <c r="BA34" s="552"/>
      <c r="BB34" s="552"/>
      <c r="BC34" s="583"/>
      <c r="BD34" s="552" t="s">
        <v>85</v>
      </c>
      <c r="BE34" s="552"/>
      <c r="BF34" s="552"/>
      <c r="BG34" s="574">
        <f t="shared" si="6"/>
        <v>1</v>
      </c>
      <c r="BH34" s="552" t="s">
        <v>1306</v>
      </c>
      <c r="BI34" s="577">
        <f t="shared" si="20"/>
        <v>254265</v>
      </c>
      <c r="BJ34" s="552" t="s">
        <v>1241</v>
      </c>
      <c r="BK34" s="552"/>
      <c r="BL34" s="552"/>
      <c r="BM34" s="552"/>
      <c r="BN34" s="552"/>
      <c r="BO34" s="552"/>
      <c r="BP34" s="552"/>
      <c r="BQ34" s="552"/>
      <c r="BR34" s="552"/>
      <c r="BS34" s="552"/>
      <c r="BT34" s="552"/>
      <c r="BU34" s="552"/>
      <c r="BV34" s="552"/>
      <c r="BW34" s="552"/>
    </row>
    <row r="35" spans="1:75">
      <c r="A35" s="552">
        <v>32</v>
      </c>
      <c r="B35" s="552"/>
      <c r="C35" s="552" t="s">
        <v>1379</v>
      </c>
      <c r="D35" s="552"/>
      <c r="E35" s="552"/>
      <c r="F35" s="552" t="s">
        <v>1371</v>
      </c>
      <c r="G35" s="552"/>
      <c r="H35" s="552"/>
      <c r="I35" s="754" t="s">
        <v>1381</v>
      </c>
      <c r="J35" s="552"/>
      <c r="K35" s="552" t="s">
        <v>1373</v>
      </c>
      <c r="L35" s="552">
        <v>15</v>
      </c>
      <c r="M35" s="552">
        <f>VLOOKUP(L35,'償却率（定額法）'!$B$6:$C$104,2)</f>
        <v>6.7000000000000004E-2</v>
      </c>
      <c r="N35" s="659">
        <v>45016</v>
      </c>
      <c r="O35" s="659"/>
      <c r="P35" s="573">
        <f t="shared" si="14"/>
        <v>45016</v>
      </c>
      <c r="Q35" s="574">
        <f t="shared" si="15"/>
        <v>2023</v>
      </c>
      <c r="R35" s="574">
        <f t="shared" si="16"/>
        <v>3</v>
      </c>
      <c r="S35" s="574">
        <f t="shared" si="17"/>
        <v>31</v>
      </c>
      <c r="T35" s="552">
        <f t="shared" si="18"/>
        <v>2022</v>
      </c>
      <c r="U35" s="575">
        <v>7150000</v>
      </c>
      <c r="V35" s="581">
        <v>1</v>
      </c>
      <c r="W35" s="552"/>
      <c r="X35" s="576">
        <v>0</v>
      </c>
      <c r="Y35" s="576">
        <f t="shared" si="5"/>
        <v>7150000</v>
      </c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82">
        <f t="shared" si="8"/>
        <v>479050</v>
      </c>
      <c r="AO35" s="552"/>
      <c r="AP35" s="577">
        <f t="shared" si="19"/>
        <v>6670950</v>
      </c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83"/>
      <c r="BD35" s="552" t="s">
        <v>85</v>
      </c>
      <c r="BE35" s="552"/>
      <c r="BF35" s="552"/>
      <c r="BG35" s="574">
        <f t="shared" si="6"/>
        <v>1</v>
      </c>
      <c r="BH35" s="552" t="s">
        <v>1306</v>
      </c>
      <c r="BI35" s="577">
        <f t="shared" si="20"/>
        <v>479050</v>
      </c>
      <c r="BJ35" s="552" t="s">
        <v>1241</v>
      </c>
      <c r="BK35" s="552"/>
      <c r="BL35" s="552"/>
      <c r="BM35" s="552"/>
      <c r="BN35" s="552"/>
      <c r="BO35" s="552"/>
      <c r="BP35" s="552"/>
      <c r="BQ35" s="552"/>
      <c r="BR35" s="552"/>
      <c r="BS35" s="552"/>
      <c r="BT35" s="552"/>
      <c r="BU35" s="552"/>
      <c r="BV35" s="552"/>
      <c r="BW35" s="552"/>
    </row>
    <row r="36" spans="1:75">
      <c r="A36" s="552">
        <v>34</v>
      </c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  <c r="M36" s="552" t="e">
        <f>VLOOKUP(L36,'償却率（定額法）'!$B$6:$C$104,2)</f>
        <v>#N/A</v>
      </c>
      <c r="N36" s="659"/>
      <c r="O36" s="659"/>
      <c r="P36" s="573">
        <f t="shared" si="14"/>
        <v>0</v>
      </c>
      <c r="Q36" s="574">
        <f t="shared" si="15"/>
        <v>1900</v>
      </c>
      <c r="R36" s="574">
        <f t="shared" si="16"/>
        <v>1</v>
      </c>
      <c r="S36" s="574">
        <f t="shared" si="17"/>
        <v>0</v>
      </c>
      <c r="T36" s="552" t="str">
        <f t="shared" si="18"/>
        <v/>
      </c>
      <c r="U36" s="575"/>
      <c r="V36" s="581">
        <v>1</v>
      </c>
      <c r="W36" s="552"/>
      <c r="X36" s="576">
        <f t="shared" ref="X36:X74" si="21">IF(BG36=0,0,IF(BG36&gt;L36,U36-1,ROUND((U36*M36)*(BG36-1),0)))</f>
        <v>0</v>
      </c>
      <c r="Y36" s="576">
        <f t="shared" si="5"/>
        <v>0</v>
      </c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82">
        <f t="shared" si="8"/>
        <v>0</v>
      </c>
      <c r="AO36" s="552"/>
      <c r="AP36" s="577">
        <f t="shared" si="19"/>
        <v>0</v>
      </c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83"/>
      <c r="BD36" s="552" t="s">
        <v>85</v>
      </c>
      <c r="BE36" s="552"/>
      <c r="BF36" s="552"/>
      <c r="BG36" s="574">
        <f t="shared" si="6"/>
        <v>0</v>
      </c>
      <c r="BH36" s="552"/>
      <c r="BI36" s="577">
        <f t="shared" si="20"/>
        <v>0</v>
      </c>
      <c r="BJ36" s="552"/>
      <c r="BK36" s="552"/>
      <c r="BL36" s="552"/>
      <c r="BM36" s="552"/>
      <c r="BN36" s="552"/>
      <c r="BO36" s="552"/>
      <c r="BP36" s="552"/>
      <c r="BQ36" s="552"/>
      <c r="BR36" s="552"/>
      <c r="BS36" s="552"/>
      <c r="BT36" s="552"/>
      <c r="BU36" s="552"/>
      <c r="BV36" s="552"/>
      <c r="BW36" s="552"/>
    </row>
    <row r="37" spans="1:75">
      <c r="A37" s="552">
        <v>35</v>
      </c>
      <c r="B37" s="552"/>
      <c r="C37" s="552"/>
      <c r="D37" s="552"/>
      <c r="E37" s="552"/>
      <c r="F37" s="552"/>
      <c r="G37" s="552"/>
      <c r="H37" s="552"/>
      <c r="I37" s="552"/>
      <c r="J37" s="552"/>
      <c r="K37" s="552"/>
      <c r="L37" s="552"/>
      <c r="M37" s="552" t="e">
        <f>VLOOKUP(L37,'償却率（定額法）'!$B$6:$C$104,2)</f>
        <v>#N/A</v>
      </c>
      <c r="N37" s="659"/>
      <c r="O37" s="659"/>
      <c r="P37" s="573">
        <f t="shared" si="14"/>
        <v>0</v>
      </c>
      <c r="Q37" s="574">
        <f t="shared" si="15"/>
        <v>1900</v>
      </c>
      <c r="R37" s="574">
        <f t="shared" si="16"/>
        <v>1</v>
      </c>
      <c r="S37" s="574">
        <f t="shared" si="17"/>
        <v>0</v>
      </c>
      <c r="T37" s="552" t="str">
        <f t="shared" si="18"/>
        <v/>
      </c>
      <c r="U37" s="575"/>
      <c r="V37" s="581">
        <v>1</v>
      </c>
      <c r="W37" s="552"/>
      <c r="X37" s="576">
        <f t="shared" si="21"/>
        <v>0</v>
      </c>
      <c r="Y37" s="576">
        <f t="shared" si="5"/>
        <v>0</v>
      </c>
      <c r="Z37" s="552"/>
      <c r="AA37" s="552"/>
      <c r="AB37" s="552"/>
      <c r="AC37" s="552"/>
      <c r="AD37" s="552"/>
      <c r="AE37" s="552"/>
      <c r="AF37" s="552"/>
      <c r="AG37" s="552"/>
      <c r="AH37" s="552"/>
      <c r="AI37" s="552"/>
      <c r="AJ37" s="552"/>
      <c r="AK37" s="552"/>
      <c r="AL37" s="552"/>
      <c r="AM37" s="552"/>
      <c r="AN37" s="582">
        <f t="shared" si="8"/>
        <v>0</v>
      </c>
      <c r="AO37" s="552"/>
      <c r="AP37" s="577">
        <f t="shared" si="19"/>
        <v>0</v>
      </c>
      <c r="AQ37" s="552"/>
      <c r="AR37" s="552"/>
      <c r="AS37" s="552"/>
      <c r="AT37" s="552"/>
      <c r="AU37" s="552"/>
      <c r="AV37" s="552"/>
      <c r="AW37" s="552"/>
      <c r="AX37" s="552"/>
      <c r="AY37" s="552"/>
      <c r="AZ37" s="552"/>
      <c r="BA37" s="552"/>
      <c r="BB37" s="552"/>
      <c r="BC37" s="583"/>
      <c r="BD37" s="552" t="s">
        <v>85</v>
      </c>
      <c r="BE37" s="552"/>
      <c r="BF37" s="552"/>
      <c r="BG37" s="574">
        <f t="shared" si="6"/>
        <v>0</v>
      </c>
      <c r="BH37" s="552"/>
      <c r="BI37" s="577">
        <f t="shared" si="20"/>
        <v>0</v>
      </c>
      <c r="BJ37" s="552"/>
      <c r="BK37" s="552"/>
      <c r="BL37" s="552"/>
      <c r="BM37" s="552"/>
      <c r="BN37" s="552"/>
      <c r="BO37" s="552"/>
      <c r="BP37" s="552"/>
      <c r="BQ37" s="552"/>
      <c r="BR37" s="552"/>
      <c r="BS37" s="552"/>
      <c r="BT37" s="552"/>
      <c r="BU37" s="552"/>
      <c r="BV37" s="552"/>
      <c r="BW37" s="552"/>
    </row>
    <row r="38" spans="1:75">
      <c r="A38" s="552">
        <v>36</v>
      </c>
      <c r="B38" s="552"/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 t="e">
        <f>VLOOKUP(L38,'償却率（定額法）'!$B$6:$C$104,2)</f>
        <v>#N/A</v>
      </c>
      <c r="N38" s="659"/>
      <c r="O38" s="659"/>
      <c r="P38" s="573">
        <f t="shared" si="14"/>
        <v>0</v>
      </c>
      <c r="Q38" s="574">
        <f t="shared" si="15"/>
        <v>1900</v>
      </c>
      <c r="R38" s="574">
        <f t="shared" si="16"/>
        <v>1</v>
      </c>
      <c r="S38" s="574">
        <f t="shared" si="17"/>
        <v>0</v>
      </c>
      <c r="T38" s="552" t="str">
        <f t="shared" si="18"/>
        <v/>
      </c>
      <c r="U38" s="575"/>
      <c r="V38" s="581">
        <v>1</v>
      </c>
      <c r="W38" s="552"/>
      <c r="X38" s="576">
        <f t="shared" si="21"/>
        <v>0</v>
      </c>
      <c r="Y38" s="576">
        <f t="shared" si="5"/>
        <v>0</v>
      </c>
      <c r="Z38" s="552"/>
      <c r="AA38" s="552"/>
      <c r="AB38" s="552"/>
      <c r="AC38" s="552"/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82">
        <f t="shared" si="8"/>
        <v>0</v>
      </c>
      <c r="AO38" s="552"/>
      <c r="AP38" s="577">
        <f t="shared" si="19"/>
        <v>0</v>
      </c>
      <c r="AQ38" s="552"/>
      <c r="AR38" s="552"/>
      <c r="AS38" s="552"/>
      <c r="AT38" s="552"/>
      <c r="AU38" s="552"/>
      <c r="AV38" s="552"/>
      <c r="AW38" s="552"/>
      <c r="AX38" s="552"/>
      <c r="AY38" s="552"/>
      <c r="AZ38" s="552"/>
      <c r="BA38" s="552"/>
      <c r="BB38" s="552"/>
      <c r="BC38" s="583"/>
      <c r="BD38" s="552" t="s">
        <v>85</v>
      </c>
      <c r="BE38" s="552"/>
      <c r="BF38" s="552"/>
      <c r="BG38" s="574">
        <f t="shared" si="6"/>
        <v>0</v>
      </c>
      <c r="BH38" s="552"/>
      <c r="BI38" s="577">
        <f t="shared" si="20"/>
        <v>0</v>
      </c>
      <c r="BJ38" s="552"/>
      <c r="BK38" s="552"/>
      <c r="BL38" s="552"/>
      <c r="BM38" s="552"/>
      <c r="BN38" s="552"/>
      <c r="BO38" s="552"/>
      <c r="BP38" s="552"/>
      <c r="BQ38" s="552"/>
      <c r="BR38" s="552"/>
      <c r="BS38" s="552"/>
      <c r="BT38" s="552"/>
      <c r="BU38" s="552"/>
      <c r="BV38" s="552"/>
      <c r="BW38" s="552"/>
    </row>
    <row r="39" spans="1:75">
      <c r="A39" s="552">
        <v>37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552"/>
      <c r="M39" s="552" t="e">
        <f>VLOOKUP(L39,'償却率（定額法）'!$B$6:$C$104,2)</f>
        <v>#N/A</v>
      </c>
      <c r="N39" s="659"/>
      <c r="O39" s="659"/>
      <c r="P39" s="573">
        <f t="shared" si="14"/>
        <v>0</v>
      </c>
      <c r="Q39" s="574">
        <f t="shared" si="15"/>
        <v>1900</v>
      </c>
      <c r="R39" s="574">
        <f t="shared" si="16"/>
        <v>1</v>
      </c>
      <c r="S39" s="574">
        <f t="shared" si="17"/>
        <v>0</v>
      </c>
      <c r="T39" s="552" t="str">
        <f t="shared" si="18"/>
        <v/>
      </c>
      <c r="U39" s="575"/>
      <c r="V39" s="581">
        <v>1</v>
      </c>
      <c r="W39" s="552"/>
      <c r="X39" s="576">
        <f t="shared" si="21"/>
        <v>0</v>
      </c>
      <c r="Y39" s="576">
        <f t="shared" si="5"/>
        <v>0</v>
      </c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82">
        <f t="shared" si="8"/>
        <v>0</v>
      </c>
      <c r="AO39" s="552"/>
      <c r="AP39" s="577">
        <f t="shared" si="19"/>
        <v>0</v>
      </c>
      <c r="AQ39" s="552"/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583"/>
      <c r="BD39" s="552" t="s">
        <v>85</v>
      </c>
      <c r="BE39" s="552"/>
      <c r="BF39" s="552"/>
      <c r="BG39" s="574">
        <f t="shared" si="6"/>
        <v>0</v>
      </c>
      <c r="BH39" s="552"/>
      <c r="BI39" s="577">
        <f t="shared" si="20"/>
        <v>0</v>
      </c>
      <c r="BJ39" s="552"/>
      <c r="BK39" s="552"/>
      <c r="BL39" s="552"/>
      <c r="BM39" s="552"/>
      <c r="BN39" s="552"/>
      <c r="BO39" s="552"/>
      <c r="BP39" s="552"/>
      <c r="BQ39" s="552"/>
      <c r="BR39" s="552"/>
      <c r="BS39" s="552"/>
      <c r="BT39" s="552"/>
      <c r="BU39" s="552"/>
      <c r="BV39" s="552"/>
      <c r="BW39" s="552"/>
    </row>
    <row r="40" spans="1:75">
      <c r="A40" s="552">
        <v>38</v>
      </c>
      <c r="B40" s="552"/>
      <c r="C40" s="552"/>
      <c r="D40" s="552"/>
      <c r="E40" s="552"/>
      <c r="F40" s="552"/>
      <c r="G40" s="552"/>
      <c r="H40" s="552"/>
      <c r="I40" s="552"/>
      <c r="J40" s="552"/>
      <c r="K40" s="552"/>
      <c r="L40" s="552"/>
      <c r="M40" s="552" t="e">
        <f>VLOOKUP(L40,'償却率（定額法）'!$B$6:$C$104,2)</f>
        <v>#N/A</v>
      </c>
      <c r="N40" s="659"/>
      <c r="O40" s="659"/>
      <c r="P40" s="573">
        <f t="shared" si="14"/>
        <v>0</v>
      </c>
      <c r="Q40" s="574">
        <f t="shared" si="15"/>
        <v>1900</v>
      </c>
      <c r="R40" s="574">
        <f t="shared" si="16"/>
        <v>1</v>
      </c>
      <c r="S40" s="574">
        <f t="shared" si="17"/>
        <v>0</v>
      </c>
      <c r="T40" s="552" t="str">
        <f t="shared" si="18"/>
        <v/>
      </c>
      <c r="U40" s="575"/>
      <c r="V40" s="581">
        <v>1</v>
      </c>
      <c r="W40" s="552"/>
      <c r="X40" s="576">
        <f t="shared" si="21"/>
        <v>0</v>
      </c>
      <c r="Y40" s="576">
        <f t="shared" si="5"/>
        <v>0</v>
      </c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82">
        <f t="shared" si="8"/>
        <v>0</v>
      </c>
      <c r="AO40" s="552"/>
      <c r="AP40" s="577">
        <f t="shared" si="19"/>
        <v>0</v>
      </c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583"/>
      <c r="BD40" s="552" t="s">
        <v>85</v>
      </c>
      <c r="BE40" s="552"/>
      <c r="BF40" s="552"/>
      <c r="BG40" s="574">
        <f t="shared" si="6"/>
        <v>0</v>
      </c>
      <c r="BH40" s="552"/>
      <c r="BI40" s="577">
        <f t="shared" si="20"/>
        <v>0</v>
      </c>
      <c r="BJ40" s="552"/>
      <c r="BK40" s="552"/>
      <c r="BL40" s="552"/>
      <c r="BM40" s="552"/>
      <c r="BN40" s="552"/>
      <c r="BO40" s="552"/>
      <c r="BP40" s="552"/>
      <c r="BQ40" s="552"/>
      <c r="BR40" s="552"/>
      <c r="BS40" s="552"/>
      <c r="BT40" s="552"/>
      <c r="BU40" s="552"/>
      <c r="BV40" s="552"/>
      <c r="BW40" s="552"/>
    </row>
    <row r="41" spans="1:75">
      <c r="A41" s="552">
        <v>39</v>
      </c>
      <c r="B41" s="552"/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552" t="e">
        <f>VLOOKUP(L41,'償却率（定額法）'!$B$6:$C$104,2)</f>
        <v>#N/A</v>
      </c>
      <c r="N41" s="659"/>
      <c r="O41" s="659"/>
      <c r="P41" s="573">
        <f t="shared" si="14"/>
        <v>0</v>
      </c>
      <c r="Q41" s="574">
        <f t="shared" si="15"/>
        <v>1900</v>
      </c>
      <c r="R41" s="574">
        <f t="shared" si="16"/>
        <v>1</v>
      </c>
      <c r="S41" s="574">
        <f t="shared" si="17"/>
        <v>0</v>
      </c>
      <c r="T41" s="552" t="str">
        <f t="shared" si="18"/>
        <v/>
      </c>
      <c r="U41" s="575"/>
      <c r="V41" s="581">
        <v>1</v>
      </c>
      <c r="W41" s="552"/>
      <c r="X41" s="576">
        <f t="shared" si="21"/>
        <v>0</v>
      </c>
      <c r="Y41" s="576">
        <f t="shared" si="5"/>
        <v>0</v>
      </c>
      <c r="Z41" s="552"/>
      <c r="AA41" s="552"/>
      <c r="AB41" s="552"/>
      <c r="AC41" s="552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82">
        <f t="shared" si="8"/>
        <v>0</v>
      </c>
      <c r="AO41" s="552"/>
      <c r="AP41" s="577">
        <f t="shared" si="19"/>
        <v>0</v>
      </c>
      <c r="AQ41" s="552"/>
      <c r="AR41" s="552"/>
      <c r="AS41" s="552"/>
      <c r="AT41" s="552"/>
      <c r="AU41" s="552"/>
      <c r="AV41" s="552"/>
      <c r="AW41" s="552"/>
      <c r="AX41" s="552"/>
      <c r="AY41" s="552"/>
      <c r="AZ41" s="552"/>
      <c r="BA41" s="552"/>
      <c r="BB41" s="552"/>
      <c r="BC41" s="583"/>
      <c r="BD41" s="552" t="s">
        <v>85</v>
      </c>
      <c r="BE41" s="552"/>
      <c r="BF41" s="552"/>
      <c r="BG41" s="574">
        <f t="shared" si="6"/>
        <v>0</v>
      </c>
      <c r="BH41" s="552"/>
      <c r="BI41" s="577">
        <f t="shared" si="20"/>
        <v>0</v>
      </c>
      <c r="BJ41" s="552"/>
      <c r="BK41" s="552"/>
      <c r="BL41" s="552"/>
      <c r="BM41" s="552"/>
      <c r="BN41" s="552"/>
      <c r="BO41" s="552"/>
      <c r="BP41" s="552"/>
      <c r="BQ41" s="552"/>
      <c r="BR41" s="552"/>
      <c r="BS41" s="552"/>
      <c r="BT41" s="552"/>
      <c r="BU41" s="552"/>
      <c r="BV41" s="552"/>
      <c r="BW41" s="552"/>
    </row>
    <row r="42" spans="1:75">
      <c r="A42" s="552">
        <v>40</v>
      </c>
      <c r="B42" s="552"/>
      <c r="C42" s="552"/>
      <c r="D42" s="552"/>
      <c r="E42" s="552"/>
      <c r="F42" s="552"/>
      <c r="G42" s="552"/>
      <c r="H42" s="552"/>
      <c r="I42" s="552"/>
      <c r="J42" s="552"/>
      <c r="K42" s="552"/>
      <c r="L42" s="552"/>
      <c r="M42" s="552" t="e">
        <f>VLOOKUP(L42,'償却率（定額法）'!$B$6:$C$104,2)</f>
        <v>#N/A</v>
      </c>
      <c r="N42" s="659"/>
      <c r="O42" s="659"/>
      <c r="P42" s="573">
        <f t="shared" ref="P42:P73" si="22">IF(O42="",N42,O42)</f>
        <v>0</v>
      </c>
      <c r="Q42" s="574">
        <f t="shared" ref="Q42:Q73" si="23">YEAR(P42)</f>
        <v>1900</v>
      </c>
      <c r="R42" s="574">
        <f t="shared" ref="R42:R73" si="24">MONTH(P42)</f>
        <v>1</v>
      </c>
      <c r="S42" s="574">
        <f t="shared" ref="S42:S73" si="25">DAY(N42)</f>
        <v>0</v>
      </c>
      <c r="T42" s="552" t="str">
        <f t="shared" ref="T42:T73" si="26">IF(Q42=1900,"",IF(R42&lt;4,Q42-1,Q42))</f>
        <v/>
      </c>
      <c r="U42" s="575"/>
      <c r="V42" s="581">
        <v>1</v>
      </c>
      <c r="W42" s="552"/>
      <c r="X42" s="576">
        <f t="shared" si="21"/>
        <v>0</v>
      </c>
      <c r="Y42" s="576">
        <f t="shared" si="5"/>
        <v>0</v>
      </c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82">
        <f t="shared" si="8"/>
        <v>0</v>
      </c>
      <c r="AO42" s="552"/>
      <c r="AP42" s="577">
        <f t="shared" ref="AP42:AP73" si="27">Y42-AN42</f>
        <v>0</v>
      </c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  <c r="BB42" s="552"/>
      <c r="BC42" s="583"/>
      <c r="BD42" s="552" t="s">
        <v>85</v>
      </c>
      <c r="BE42" s="552"/>
      <c r="BF42" s="552"/>
      <c r="BG42" s="574">
        <f t="shared" si="6"/>
        <v>0</v>
      </c>
      <c r="BH42" s="552"/>
      <c r="BI42" s="577">
        <f t="shared" ref="BI42:BI73" si="28">U42-AP42</f>
        <v>0</v>
      </c>
      <c r="BJ42" s="552"/>
      <c r="BK42" s="552"/>
      <c r="BL42" s="552"/>
      <c r="BM42" s="552"/>
      <c r="BN42" s="552"/>
      <c r="BO42" s="552"/>
      <c r="BP42" s="552"/>
      <c r="BQ42" s="552"/>
      <c r="BR42" s="552"/>
      <c r="BS42" s="552"/>
      <c r="BT42" s="552"/>
      <c r="BU42" s="552"/>
      <c r="BV42" s="552"/>
      <c r="BW42" s="552"/>
    </row>
    <row r="43" spans="1:75">
      <c r="A43" s="552">
        <v>41</v>
      </c>
      <c r="B43" s="552"/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 t="e">
        <f>VLOOKUP(L43,'償却率（定額法）'!$B$6:$C$104,2)</f>
        <v>#N/A</v>
      </c>
      <c r="N43" s="659"/>
      <c r="O43" s="659"/>
      <c r="P43" s="573">
        <f t="shared" si="22"/>
        <v>0</v>
      </c>
      <c r="Q43" s="574">
        <f t="shared" si="23"/>
        <v>1900</v>
      </c>
      <c r="R43" s="574">
        <f t="shared" si="24"/>
        <v>1</v>
      </c>
      <c r="S43" s="574">
        <f t="shared" si="25"/>
        <v>0</v>
      </c>
      <c r="T43" s="552" t="str">
        <f t="shared" si="26"/>
        <v/>
      </c>
      <c r="U43" s="575"/>
      <c r="V43" s="581">
        <v>1</v>
      </c>
      <c r="W43" s="552"/>
      <c r="X43" s="576">
        <f t="shared" si="21"/>
        <v>0</v>
      </c>
      <c r="Y43" s="576">
        <f t="shared" si="5"/>
        <v>0</v>
      </c>
      <c r="Z43" s="552"/>
      <c r="AA43" s="552"/>
      <c r="AB43" s="552"/>
      <c r="AC43" s="552"/>
      <c r="AD43" s="552"/>
      <c r="AE43" s="552"/>
      <c r="AF43" s="552"/>
      <c r="AG43" s="552"/>
      <c r="AH43" s="552"/>
      <c r="AI43" s="552"/>
      <c r="AJ43" s="552"/>
      <c r="AK43" s="552"/>
      <c r="AL43" s="552"/>
      <c r="AM43" s="552"/>
      <c r="AN43" s="582">
        <f t="shared" si="8"/>
        <v>0</v>
      </c>
      <c r="AO43" s="552"/>
      <c r="AP43" s="577">
        <f t="shared" si="27"/>
        <v>0</v>
      </c>
      <c r="AQ43" s="552"/>
      <c r="AR43" s="552"/>
      <c r="AS43" s="552"/>
      <c r="AT43" s="552"/>
      <c r="AU43" s="552"/>
      <c r="AV43" s="552"/>
      <c r="AW43" s="552"/>
      <c r="AX43" s="552"/>
      <c r="AY43" s="552"/>
      <c r="AZ43" s="552"/>
      <c r="BA43" s="552"/>
      <c r="BB43" s="552"/>
      <c r="BC43" s="583"/>
      <c r="BD43" s="552" t="s">
        <v>85</v>
      </c>
      <c r="BE43" s="552"/>
      <c r="BF43" s="552"/>
      <c r="BG43" s="574">
        <f t="shared" si="6"/>
        <v>0</v>
      </c>
      <c r="BH43" s="552"/>
      <c r="BI43" s="577">
        <f t="shared" si="28"/>
        <v>0</v>
      </c>
      <c r="BJ43" s="552"/>
      <c r="BK43" s="552"/>
      <c r="BL43" s="552"/>
      <c r="BM43" s="552"/>
      <c r="BN43" s="552"/>
      <c r="BO43" s="552"/>
      <c r="BP43" s="552"/>
      <c r="BQ43" s="552"/>
      <c r="BR43" s="552"/>
      <c r="BS43" s="552"/>
      <c r="BT43" s="552"/>
      <c r="BU43" s="552"/>
      <c r="BV43" s="552"/>
      <c r="BW43" s="552"/>
    </row>
    <row r="44" spans="1:75">
      <c r="A44" s="552">
        <v>42</v>
      </c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 t="e">
        <f>VLOOKUP(L44,'償却率（定額法）'!$B$6:$C$104,2)</f>
        <v>#N/A</v>
      </c>
      <c r="N44" s="659"/>
      <c r="O44" s="659"/>
      <c r="P44" s="573">
        <f t="shared" si="22"/>
        <v>0</v>
      </c>
      <c r="Q44" s="574">
        <f t="shared" si="23"/>
        <v>1900</v>
      </c>
      <c r="R44" s="574">
        <f t="shared" si="24"/>
        <v>1</v>
      </c>
      <c r="S44" s="574">
        <f t="shared" si="25"/>
        <v>0</v>
      </c>
      <c r="T44" s="552" t="str">
        <f t="shared" si="26"/>
        <v/>
      </c>
      <c r="U44" s="575"/>
      <c r="V44" s="581">
        <v>1</v>
      </c>
      <c r="W44" s="552"/>
      <c r="X44" s="576">
        <f t="shared" si="21"/>
        <v>0</v>
      </c>
      <c r="Y44" s="576">
        <f t="shared" si="5"/>
        <v>0</v>
      </c>
      <c r="Z44" s="552"/>
      <c r="AA44" s="552"/>
      <c r="AB44" s="552"/>
      <c r="AC44" s="552"/>
      <c r="AD44" s="552"/>
      <c r="AE44" s="552"/>
      <c r="AF44" s="552"/>
      <c r="AG44" s="552"/>
      <c r="AH44" s="552"/>
      <c r="AI44" s="552"/>
      <c r="AJ44" s="552"/>
      <c r="AK44" s="552"/>
      <c r="AL44" s="552"/>
      <c r="AM44" s="552"/>
      <c r="AN44" s="582">
        <f t="shared" si="8"/>
        <v>0</v>
      </c>
      <c r="AO44" s="552"/>
      <c r="AP44" s="577">
        <f t="shared" si="27"/>
        <v>0</v>
      </c>
      <c r="AQ44" s="552"/>
      <c r="AR44" s="552"/>
      <c r="AS44" s="552"/>
      <c r="AT44" s="552"/>
      <c r="AU44" s="552"/>
      <c r="AV44" s="552"/>
      <c r="AW44" s="552"/>
      <c r="AX44" s="552"/>
      <c r="AY44" s="552"/>
      <c r="AZ44" s="552"/>
      <c r="BA44" s="552"/>
      <c r="BB44" s="552"/>
      <c r="BC44" s="583"/>
      <c r="BD44" s="552" t="s">
        <v>85</v>
      </c>
      <c r="BE44" s="552"/>
      <c r="BF44" s="552"/>
      <c r="BG44" s="574">
        <f t="shared" si="6"/>
        <v>0</v>
      </c>
      <c r="BH44" s="552"/>
      <c r="BI44" s="577">
        <f t="shared" si="28"/>
        <v>0</v>
      </c>
      <c r="BJ44" s="552"/>
      <c r="BK44" s="552"/>
      <c r="BL44" s="552"/>
      <c r="BM44" s="552"/>
      <c r="BN44" s="552"/>
      <c r="BO44" s="552"/>
      <c r="BP44" s="552"/>
      <c r="BQ44" s="552"/>
      <c r="BR44" s="552"/>
      <c r="BS44" s="552"/>
      <c r="BT44" s="552"/>
      <c r="BU44" s="552"/>
      <c r="BV44" s="552"/>
      <c r="BW44" s="552"/>
    </row>
    <row r="45" spans="1:75">
      <c r="A45" s="552">
        <v>43</v>
      </c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 t="e">
        <f>VLOOKUP(L45,'償却率（定額法）'!$B$6:$C$104,2)</f>
        <v>#N/A</v>
      </c>
      <c r="N45" s="659"/>
      <c r="O45" s="659"/>
      <c r="P45" s="573">
        <f t="shared" si="22"/>
        <v>0</v>
      </c>
      <c r="Q45" s="574">
        <f t="shared" si="23"/>
        <v>1900</v>
      </c>
      <c r="R45" s="574">
        <f t="shared" si="24"/>
        <v>1</v>
      </c>
      <c r="S45" s="574">
        <f t="shared" si="25"/>
        <v>0</v>
      </c>
      <c r="T45" s="552" t="str">
        <f t="shared" si="26"/>
        <v/>
      </c>
      <c r="U45" s="575"/>
      <c r="V45" s="581">
        <v>1</v>
      </c>
      <c r="W45" s="552"/>
      <c r="X45" s="576">
        <f t="shared" si="21"/>
        <v>0</v>
      </c>
      <c r="Y45" s="576">
        <f t="shared" si="5"/>
        <v>0</v>
      </c>
      <c r="Z45" s="552"/>
      <c r="AA45" s="552"/>
      <c r="AB45" s="552"/>
      <c r="AC45" s="552"/>
      <c r="AD45" s="552"/>
      <c r="AE45" s="552"/>
      <c r="AF45" s="552"/>
      <c r="AG45" s="552"/>
      <c r="AH45" s="552"/>
      <c r="AI45" s="552"/>
      <c r="AJ45" s="552"/>
      <c r="AK45" s="552"/>
      <c r="AL45" s="552"/>
      <c r="AM45" s="552"/>
      <c r="AN45" s="582">
        <f t="shared" si="8"/>
        <v>0</v>
      </c>
      <c r="AO45" s="552"/>
      <c r="AP45" s="577">
        <f t="shared" si="27"/>
        <v>0</v>
      </c>
      <c r="AQ45" s="552"/>
      <c r="AR45" s="552"/>
      <c r="AS45" s="552"/>
      <c r="AT45" s="552"/>
      <c r="AU45" s="552"/>
      <c r="AV45" s="552"/>
      <c r="AW45" s="552"/>
      <c r="AX45" s="552"/>
      <c r="AY45" s="552"/>
      <c r="AZ45" s="552"/>
      <c r="BA45" s="552"/>
      <c r="BB45" s="552"/>
      <c r="BC45" s="583"/>
      <c r="BD45" s="552" t="s">
        <v>85</v>
      </c>
      <c r="BE45" s="552"/>
      <c r="BF45" s="552"/>
      <c r="BG45" s="574">
        <f t="shared" si="6"/>
        <v>0</v>
      </c>
      <c r="BH45" s="552"/>
      <c r="BI45" s="577">
        <f t="shared" si="28"/>
        <v>0</v>
      </c>
      <c r="BJ45" s="552"/>
      <c r="BK45" s="552"/>
      <c r="BL45" s="552"/>
      <c r="BM45" s="552"/>
      <c r="BN45" s="552"/>
      <c r="BO45" s="552"/>
      <c r="BP45" s="552"/>
      <c r="BQ45" s="552"/>
      <c r="BR45" s="552"/>
      <c r="BS45" s="552"/>
      <c r="BT45" s="552"/>
      <c r="BU45" s="552"/>
      <c r="BV45" s="552"/>
      <c r="BW45" s="552"/>
    </row>
    <row r="46" spans="1:75">
      <c r="A46" s="552">
        <v>44</v>
      </c>
      <c r="B46" s="552"/>
      <c r="C46" s="552"/>
      <c r="D46" s="552"/>
      <c r="E46" s="552"/>
      <c r="F46" s="552"/>
      <c r="G46" s="552"/>
      <c r="H46" s="552"/>
      <c r="I46" s="552"/>
      <c r="J46" s="552"/>
      <c r="K46" s="552"/>
      <c r="L46" s="552"/>
      <c r="M46" s="552" t="e">
        <f>VLOOKUP(L46,'償却率（定額法）'!$B$6:$C$104,2)</f>
        <v>#N/A</v>
      </c>
      <c r="N46" s="659"/>
      <c r="O46" s="659"/>
      <c r="P46" s="573">
        <f t="shared" si="22"/>
        <v>0</v>
      </c>
      <c r="Q46" s="574">
        <f t="shared" si="23"/>
        <v>1900</v>
      </c>
      <c r="R46" s="574">
        <f t="shared" si="24"/>
        <v>1</v>
      </c>
      <c r="S46" s="574">
        <f t="shared" si="25"/>
        <v>0</v>
      </c>
      <c r="T46" s="552" t="str">
        <f t="shared" si="26"/>
        <v/>
      </c>
      <c r="U46" s="575"/>
      <c r="V46" s="581">
        <v>1</v>
      </c>
      <c r="W46" s="552"/>
      <c r="X46" s="576">
        <f t="shared" si="21"/>
        <v>0</v>
      </c>
      <c r="Y46" s="576">
        <f t="shared" si="5"/>
        <v>0</v>
      </c>
      <c r="Z46" s="552"/>
      <c r="AA46" s="552"/>
      <c r="AB46" s="552"/>
      <c r="AC46" s="552"/>
      <c r="AD46" s="552"/>
      <c r="AE46" s="552"/>
      <c r="AF46" s="552"/>
      <c r="AG46" s="552"/>
      <c r="AH46" s="552"/>
      <c r="AI46" s="552"/>
      <c r="AJ46" s="552"/>
      <c r="AK46" s="552"/>
      <c r="AL46" s="552"/>
      <c r="AM46" s="552"/>
      <c r="AN46" s="582">
        <f t="shared" si="8"/>
        <v>0</v>
      </c>
      <c r="AO46" s="552"/>
      <c r="AP46" s="577">
        <f t="shared" si="27"/>
        <v>0</v>
      </c>
      <c r="AQ46" s="552"/>
      <c r="AR46" s="552"/>
      <c r="AS46" s="552"/>
      <c r="AT46" s="552"/>
      <c r="AU46" s="552"/>
      <c r="AV46" s="552"/>
      <c r="AW46" s="552"/>
      <c r="AX46" s="552"/>
      <c r="AY46" s="552"/>
      <c r="AZ46" s="552"/>
      <c r="BA46" s="552"/>
      <c r="BB46" s="552"/>
      <c r="BC46" s="583"/>
      <c r="BD46" s="552" t="s">
        <v>85</v>
      </c>
      <c r="BE46" s="552"/>
      <c r="BF46" s="552"/>
      <c r="BG46" s="574">
        <f t="shared" si="6"/>
        <v>0</v>
      </c>
      <c r="BH46" s="552"/>
      <c r="BI46" s="577">
        <f t="shared" si="28"/>
        <v>0</v>
      </c>
      <c r="BJ46" s="552"/>
      <c r="BK46" s="552"/>
      <c r="BL46" s="552"/>
      <c r="BM46" s="552"/>
      <c r="BN46" s="552"/>
      <c r="BO46" s="552"/>
      <c r="BP46" s="552"/>
      <c r="BQ46" s="552"/>
      <c r="BR46" s="552"/>
      <c r="BS46" s="552"/>
      <c r="BT46" s="552"/>
      <c r="BU46" s="552"/>
      <c r="BV46" s="552"/>
      <c r="BW46" s="552"/>
    </row>
    <row r="47" spans="1:75">
      <c r="A47" s="552">
        <v>45</v>
      </c>
      <c r="B47" s="552"/>
      <c r="C47" s="552"/>
      <c r="D47" s="552"/>
      <c r="E47" s="552"/>
      <c r="F47" s="552"/>
      <c r="G47" s="552"/>
      <c r="H47" s="552"/>
      <c r="I47" s="552"/>
      <c r="J47" s="552"/>
      <c r="K47" s="552"/>
      <c r="L47" s="552"/>
      <c r="M47" s="552" t="e">
        <f>VLOOKUP(L47,'償却率（定額法）'!$B$6:$C$104,2)</f>
        <v>#N/A</v>
      </c>
      <c r="N47" s="659"/>
      <c r="O47" s="659"/>
      <c r="P47" s="573">
        <f t="shared" si="22"/>
        <v>0</v>
      </c>
      <c r="Q47" s="574">
        <f t="shared" si="23"/>
        <v>1900</v>
      </c>
      <c r="R47" s="574">
        <f t="shared" si="24"/>
        <v>1</v>
      </c>
      <c r="S47" s="574">
        <f t="shared" si="25"/>
        <v>0</v>
      </c>
      <c r="T47" s="552" t="str">
        <f t="shared" si="26"/>
        <v/>
      </c>
      <c r="U47" s="575"/>
      <c r="V47" s="581">
        <v>1</v>
      </c>
      <c r="W47" s="552"/>
      <c r="X47" s="576">
        <f t="shared" si="21"/>
        <v>0</v>
      </c>
      <c r="Y47" s="576">
        <f t="shared" si="5"/>
        <v>0</v>
      </c>
      <c r="Z47" s="552"/>
      <c r="AA47" s="552"/>
      <c r="AB47" s="552"/>
      <c r="AC47" s="552"/>
      <c r="AD47" s="552"/>
      <c r="AE47" s="552"/>
      <c r="AF47" s="552"/>
      <c r="AG47" s="552"/>
      <c r="AH47" s="552"/>
      <c r="AI47" s="552"/>
      <c r="AJ47" s="552"/>
      <c r="AK47" s="552"/>
      <c r="AL47" s="552"/>
      <c r="AM47" s="552"/>
      <c r="AN47" s="582">
        <f t="shared" si="8"/>
        <v>0</v>
      </c>
      <c r="AO47" s="552"/>
      <c r="AP47" s="577">
        <f t="shared" si="27"/>
        <v>0</v>
      </c>
      <c r="AQ47" s="552"/>
      <c r="AR47" s="552"/>
      <c r="AS47" s="552"/>
      <c r="AT47" s="552"/>
      <c r="AU47" s="552"/>
      <c r="AV47" s="552"/>
      <c r="AW47" s="552"/>
      <c r="AX47" s="552"/>
      <c r="AY47" s="552"/>
      <c r="AZ47" s="552"/>
      <c r="BA47" s="552"/>
      <c r="BB47" s="552"/>
      <c r="BC47" s="583"/>
      <c r="BD47" s="552" t="s">
        <v>85</v>
      </c>
      <c r="BE47" s="552"/>
      <c r="BF47" s="552"/>
      <c r="BG47" s="574">
        <f t="shared" si="6"/>
        <v>0</v>
      </c>
      <c r="BH47" s="552"/>
      <c r="BI47" s="577">
        <f t="shared" si="28"/>
        <v>0</v>
      </c>
      <c r="BJ47" s="552"/>
      <c r="BK47" s="552"/>
      <c r="BL47" s="552"/>
      <c r="BM47" s="552"/>
      <c r="BN47" s="552"/>
      <c r="BO47" s="552"/>
      <c r="BP47" s="552"/>
      <c r="BQ47" s="552"/>
      <c r="BR47" s="552"/>
      <c r="BS47" s="552"/>
      <c r="BT47" s="552"/>
      <c r="BU47" s="552"/>
      <c r="BV47" s="552"/>
      <c r="BW47" s="552"/>
    </row>
    <row r="48" spans="1:75">
      <c r="A48" s="552">
        <v>46</v>
      </c>
      <c r="B48" s="552"/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 t="e">
        <f>VLOOKUP(L48,'償却率（定額法）'!$B$6:$C$104,2)</f>
        <v>#N/A</v>
      </c>
      <c r="N48" s="659"/>
      <c r="O48" s="659"/>
      <c r="P48" s="573">
        <f t="shared" si="22"/>
        <v>0</v>
      </c>
      <c r="Q48" s="574">
        <f t="shared" si="23"/>
        <v>1900</v>
      </c>
      <c r="R48" s="574">
        <f t="shared" si="24"/>
        <v>1</v>
      </c>
      <c r="S48" s="574">
        <f t="shared" si="25"/>
        <v>0</v>
      </c>
      <c r="T48" s="552" t="str">
        <f t="shared" si="26"/>
        <v/>
      </c>
      <c r="U48" s="575"/>
      <c r="V48" s="581">
        <v>1</v>
      </c>
      <c r="W48" s="552"/>
      <c r="X48" s="576">
        <f t="shared" si="21"/>
        <v>0</v>
      </c>
      <c r="Y48" s="576">
        <f t="shared" si="5"/>
        <v>0</v>
      </c>
      <c r="Z48" s="552"/>
      <c r="AA48" s="552"/>
      <c r="AB48" s="552"/>
      <c r="AC48" s="552"/>
      <c r="AD48" s="552"/>
      <c r="AE48" s="552"/>
      <c r="AF48" s="552"/>
      <c r="AG48" s="552"/>
      <c r="AH48" s="552"/>
      <c r="AI48" s="552"/>
      <c r="AJ48" s="552"/>
      <c r="AK48" s="552"/>
      <c r="AL48" s="552"/>
      <c r="AM48" s="552"/>
      <c r="AN48" s="582">
        <f t="shared" si="8"/>
        <v>0</v>
      </c>
      <c r="AO48" s="552"/>
      <c r="AP48" s="577">
        <f t="shared" si="27"/>
        <v>0</v>
      </c>
      <c r="AQ48" s="552"/>
      <c r="AR48" s="552"/>
      <c r="AS48" s="552"/>
      <c r="AT48" s="552"/>
      <c r="AU48" s="552"/>
      <c r="AV48" s="552"/>
      <c r="AW48" s="552"/>
      <c r="AX48" s="552"/>
      <c r="AY48" s="552"/>
      <c r="AZ48" s="552"/>
      <c r="BA48" s="552"/>
      <c r="BB48" s="552"/>
      <c r="BC48" s="583"/>
      <c r="BD48" s="552" t="s">
        <v>85</v>
      </c>
      <c r="BE48" s="552"/>
      <c r="BF48" s="552"/>
      <c r="BG48" s="574">
        <f t="shared" si="6"/>
        <v>0</v>
      </c>
      <c r="BH48" s="552"/>
      <c r="BI48" s="577">
        <f t="shared" si="28"/>
        <v>0</v>
      </c>
      <c r="BJ48" s="552"/>
      <c r="BK48" s="552"/>
      <c r="BL48" s="552"/>
      <c r="BM48" s="552"/>
      <c r="BN48" s="552"/>
      <c r="BO48" s="552"/>
      <c r="BP48" s="552"/>
      <c r="BQ48" s="552"/>
      <c r="BR48" s="552"/>
      <c r="BS48" s="552"/>
      <c r="BT48" s="552"/>
      <c r="BU48" s="552"/>
      <c r="BV48" s="552"/>
      <c r="BW48" s="552"/>
    </row>
    <row r="49" spans="1:75">
      <c r="A49" s="552">
        <v>47</v>
      </c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 t="e">
        <f>VLOOKUP(L49,'償却率（定額法）'!$B$6:$C$104,2)</f>
        <v>#N/A</v>
      </c>
      <c r="N49" s="659"/>
      <c r="O49" s="659"/>
      <c r="P49" s="573">
        <f t="shared" si="22"/>
        <v>0</v>
      </c>
      <c r="Q49" s="574">
        <f t="shared" si="23"/>
        <v>1900</v>
      </c>
      <c r="R49" s="574">
        <f t="shared" si="24"/>
        <v>1</v>
      </c>
      <c r="S49" s="574">
        <f t="shared" si="25"/>
        <v>0</v>
      </c>
      <c r="T49" s="552" t="str">
        <f t="shared" si="26"/>
        <v/>
      </c>
      <c r="U49" s="575"/>
      <c r="V49" s="581">
        <v>1</v>
      </c>
      <c r="W49" s="552"/>
      <c r="X49" s="576">
        <f t="shared" si="21"/>
        <v>0</v>
      </c>
      <c r="Y49" s="576">
        <f t="shared" si="5"/>
        <v>0</v>
      </c>
      <c r="Z49" s="552"/>
      <c r="AA49" s="552"/>
      <c r="AB49" s="552"/>
      <c r="AC49" s="552"/>
      <c r="AD49" s="552"/>
      <c r="AE49" s="552"/>
      <c r="AF49" s="552"/>
      <c r="AG49" s="552"/>
      <c r="AH49" s="552"/>
      <c r="AI49" s="552"/>
      <c r="AJ49" s="552"/>
      <c r="AK49" s="552"/>
      <c r="AL49" s="552"/>
      <c r="AM49" s="552"/>
      <c r="AN49" s="582">
        <f t="shared" si="8"/>
        <v>0</v>
      </c>
      <c r="AO49" s="552"/>
      <c r="AP49" s="577">
        <f t="shared" si="27"/>
        <v>0</v>
      </c>
      <c r="AQ49" s="552"/>
      <c r="AR49" s="552"/>
      <c r="AS49" s="552"/>
      <c r="AT49" s="552"/>
      <c r="AU49" s="552"/>
      <c r="AV49" s="552"/>
      <c r="AW49" s="552"/>
      <c r="AX49" s="552"/>
      <c r="AY49" s="552"/>
      <c r="AZ49" s="552"/>
      <c r="BA49" s="552"/>
      <c r="BB49" s="552"/>
      <c r="BC49" s="583"/>
      <c r="BD49" s="552" t="s">
        <v>85</v>
      </c>
      <c r="BE49" s="552"/>
      <c r="BF49" s="552"/>
      <c r="BG49" s="574">
        <f t="shared" si="6"/>
        <v>0</v>
      </c>
      <c r="BH49" s="552"/>
      <c r="BI49" s="577">
        <f t="shared" si="28"/>
        <v>0</v>
      </c>
      <c r="BJ49" s="552"/>
      <c r="BK49" s="552"/>
      <c r="BL49" s="552"/>
      <c r="BM49" s="552"/>
      <c r="BN49" s="552"/>
      <c r="BO49" s="552"/>
      <c r="BP49" s="552"/>
      <c r="BQ49" s="552"/>
      <c r="BR49" s="552"/>
      <c r="BS49" s="552"/>
      <c r="BT49" s="552"/>
      <c r="BU49" s="552"/>
      <c r="BV49" s="552"/>
      <c r="BW49" s="552"/>
    </row>
    <row r="50" spans="1:75">
      <c r="A50" s="552">
        <v>48</v>
      </c>
      <c r="B50" s="552"/>
      <c r="C50" s="552"/>
      <c r="D50" s="552"/>
      <c r="E50" s="552"/>
      <c r="F50" s="552"/>
      <c r="G50" s="552"/>
      <c r="H50" s="552"/>
      <c r="I50" s="552"/>
      <c r="J50" s="552"/>
      <c r="K50" s="552"/>
      <c r="L50" s="552"/>
      <c r="M50" s="552" t="e">
        <f>VLOOKUP(L50,'償却率（定額法）'!$B$6:$C$104,2)</f>
        <v>#N/A</v>
      </c>
      <c r="N50" s="659"/>
      <c r="O50" s="659"/>
      <c r="P50" s="573">
        <f t="shared" si="22"/>
        <v>0</v>
      </c>
      <c r="Q50" s="574">
        <f t="shared" si="23"/>
        <v>1900</v>
      </c>
      <c r="R50" s="574">
        <f t="shared" si="24"/>
        <v>1</v>
      </c>
      <c r="S50" s="574">
        <f t="shared" si="25"/>
        <v>0</v>
      </c>
      <c r="T50" s="552" t="str">
        <f t="shared" si="26"/>
        <v/>
      </c>
      <c r="U50" s="575"/>
      <c r="V50" s="581">
        <v>1</v>
      </c>
      <c r="W50" s="552"/>
      <c r="X50" s="576">
        <f t="shared" si="21"/>
        <v>0</v>
      </c>
      <c r="Y50" s="576">
        <f t="shared" si="5"/>
        <v>0</v>
      </c>
      <c r="Z50" s="552"/>
      <c r="AA50" s="552"/>
      <c r="AB50" s="552"/>
      <c r="AC50" s="552"/>
      <c r="AD50" s="552"/>
      <c r="AE50" s="552"/>
      <c r="AF50" s="552"/>
      <c r="AG50" s="552"/>
      <c r="AH50" s="552"/>
      <c r="AI50" s="552"/>
      <c r="AJ50" s="552"/>
      <c r="AK50" s="552"/>
      <c r="AL50" s="552"/>
      <c r="AM50" s="552"/>
      <c r="AN50" s="582">
        <f t="shared" si="8"/>
        <v>0</v>
      </c>
      <c r="AO50" s="552"/>
      <c r="AP50" s="577">
        <f t="shared" si="27"/>
        <v>0</v>
      </c>
      <c r="AQ50" s="552"/>
      <c r="AR50" s="552"/>
      <c r="AS50" s="552"/>
      <c r="AT50" s="552"/>
      <c r="AU50" s="552"/>
      <c r="AV50" s="552"/>
      <c r="AW50" s="552"/>
      <c r="AX50" s="552"/>
      <c r="AY50" s="552"/>
      <c r="AZ50" s="552"/>
      <c r="BA50" s="552"/>
      <c r="BB50" s="552"/>
      <c r="BC50" s="583"/>
      <c r="BD50" s="552" t="s">
        <v>85</v>
      </c>
      <c r="BE50" s="552"/>
      <c r="BF50" s="552"/>
      <c r="BG50" s="574">
        <f t="shared" si="6"/>
        <v>0</v>
      </c>
      <c r="BH50" s="552"/>
      <c r="BI50" s="577">
        <f t="shared" si="28"/>
        <v>0</v>
      </c>
      <c r="BJ50" s="552"/>
      <c r="BK50" s="552"/>
      <c r="BL50" s="552"/>
      <c r="BM50" s="552"/>
      <c r="BN50" s="552"/>
      <c r="BO50" s="552"/>
      <c r="BP50" s="552"/>
      <c r="BQ50" s="552"/>
      <c r="BR50" s="552"/>
      <c r="BS50" s="552"/>
      <c r="BT50" s="552"/>
      <c r="BU50" s="552"/>
      <c r="BV50" s="552"/>
      <c r="BW50" s="552"/>
    </row>
    <row r="51" spans="1:75">
      <c r="A51" s="552">
        <v>49</v>
      </c>
      <c r="B51" s="552"/>
      <c r="C51" s="552"/>
      <c r="D51" s="552"/>
      <c r="E51" s="552"/>
      <c r="F51" s="552"/>
      <c r="G51" s="552"/>
      <c r="H51" s="552"/>
      <c r="I51" s="552"/>
      <c r="J51" s="552"/>
      <c r="K51" s="552"/>
      <c r="L51" s="552"/>
      <c r="M51" s="552" t="e">
        <f>VLOOKUP(L51,'償却率（定額法）'!$B$6:$C$104,2)</f>
        <v>#N/A</v>
      </c>
      <c r="N51" s="659"/>
      <c r="O51" s="659"/>
      <c r="P51" s="573">
        <f t="shared" si="22"/>
        <v>0</v>
      </c>
      <c r="Q51" s="574">
        <f t="shared" si="23"/>
        <v>1900</v>
      </c>
      <c r="R51" s="574">
        <f t="shared" si="24"/>
        <v>1</v>
      </c>
      <c r="S51" s="574">
        <f t="shared" si="25"/>
        <v>0</v>
      </c>
      <c r="T51" s="552" t="str">
        <f t="shared" si="26"/>
        <v/>
      </c>
      <c r="U51" s="575"/>
      <c r="V51" s="581">
        <v>1</v>
      </c>
      <c r="W51" s="552"/>
      <c r="X51" s="576">
        <f t="shared" si="21"/>
        <v>0</v>
      </c>
      <c r="Y51" s="576">
        <f t="shared" si="5"/>
        <v>0</v>
      </c>
      <c r="Z51" s="552"/>
      <c r="AA51" s="552"/>
      <c r="AB51" s="552"/>
      <c r="AC51" s="552"/>
      <c r="AD51" s="552"/>
      <c r="AE51" s="552"/>
      <c r="AF51" s="552"/>
      <c r="AG51" s="552"/>
      <c r="AH51" s="552"/>
      <c r="AI51" s="552"/>
      <c r="AJ51" s="552"/>
      <c r="AK51" s="552"/>
      <c r="AL51" s="552"/>
      <c r="AM51" s="552"/>
      <c r="AN51" s="582">
        <f t="shared" si="8"/>
        <v>0</v>
      </c>
      <c r="AO51" s="552"/>
      <c r="AP51" s="577">
        <f t="shared" si="27"/>
        <v>0</v>
      </c>
      <c r="AQ51" s="552"/>
      <c r="AR51" s="552"/>
      <c r="AS51" s="552"/>
      <c r="AT51" s="552"/>
      <c r="AU51" s="552"/>
      <c r="AV51" s="552"/>
      <c r="AW51" s="552"/>
      <c r="AX51" s="552"/>
      <c r="AY51" s="552"/>
      <c r="AZ51" s="552"/>
      <c r="BA51" s="552"/>
      <c r="BB51" s="552"/>
      <c r="BC51" s="583"/>
      <c r="BD51" s="552" t="s">
        <v>85</v>
      </c>
      <c r="BE51" s="552"/>
      <c r="BF51" s="552"/>
      <c r="BG51" s="574">
        <f t="shared" si="6"/>
        <v>0</v>
      </c>
      <c r="BH51" s="552"/>
      <c r="BI51" s="577">
        <f t="shared" si="28"/>
        <v>0</v>
      </c>
      <c r="BJ51" s="552"/>
      <c r="BK51" s="552"/>
      <c r="BL51" s="552"/>
      <c r="BM51" s="552"/>
      <c r="BN51" s="552"/>
      <c r="BO51" s="552"/>
      <c r="BP51" s="552"/>
      <c r="BQ51" s="552"/>
      <c r="BR51" s="552"/>
      <c r="BS51" s="552"/>
      <c r="BT51" s="552"/>
      <c r="BU51" s="552"/>
      <c r="BV51" s="552"/>
      <c r="BW51" s="552"/>
    </row>
    <row r="52" spans="1:75">
      <c r="A52" s="552">
        <v>50</v>
      </c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 t="e">
        <f>VLOOKUP(L52,'償却率（定額法）'!$B$6:$C$104,2)</f>
        <v>#N/A</v>
      </c>
      <c r="N52" s="659"/>
      <c r="O52" s="659"/>
      <c r="P52" s="573">
        <f t="shared" si="22"/>
        <v>0</v>
      </c>
      <c r="Q52" s="574">
        <f t="shared" si="23"/>
        <v>1900</v>
      </c>
      <c r="R52" s="574">
        <f t="shared" si="24"/>
        <v>1</v>
      </c>
      <c r="S52" s="574">
        <f t="shared" si="25"/>
        <v>0</v>
      </c>
      <c r="T52" s="552" t="str">
        <f t="shared" si="26"/>
        <v/>
      </c>
      <c r="U52" s="575"/>
      <c r="V52" s="581">
        <v>1</v>
      </c>
      <c r="W52" s="552"/>
      <c r="X52" s="576">
        <f t="shared" si="21"/>
        <v>0</v>
      </c>
      <c r="Y52" s="576">
        <f t="shared" si="5"/>
        <v>0</v>
      </c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582">
        <f t="shared" si="8"/>
        <v>0</v>
      </c>
      <c r="AO52" s="552"/>
      <c r="AP52" s="577">
        <f t="shared" si="27"/>
        <v>0</v>
      </c>
      <c r="AQ52" s="552"/>
      <c r="AR52" s="552"/>
      <c r="AS52" s="552"/>
      <c r="AT52" s="552"/>
      <c r="AU52" s="552"/>
      <c r="AV52" s="552"/>
      <c r="AW52" s="552"/>
      <c r="AX52" s="552"/>
      <c r="AY52" s="552"/>
      <c r="AZ52" s="552"/>
      <c r="BA52" s="552"/>
      <c r="BB52" s="552"/>
      <c r="BC52" s="583"/>
      <c r="BD52" s="552" t="s">
        <v>85</v>
      </c>
      <c r="BE52" s="552"/>
      <c r="BF52" s="552"/>
      <c r="BG52" s="574">
        <f t="shared" si="6"/>
        <v>0</v>
      </c>
      <c r="BH52" s="552"/>
      <c r="BI52" s="577">
        <f t="shared" si="28"/>
        <v>0</v>
      </c>
      <c r="BJ52" s="552"/>
      <c r="BK52" s="552"/>
      <c r="BL52" s="552"/>
      <c r="BM52" s="552"/>
      <c r="BN52" s="552"/>
      <c r="BO52" s="552"/>
      <c r="BP52" s="552"/>
      <c r="BQ52" s="552"/>
      <c r="BR52" s="552"/>
      <c r="BS52" s="552"/>
      <c r="BT52" s="552"/>
      <c r="BU52" s="552"/>
      <c r="BV52" s="552"/>
      <c r="BW52" s="552"/>
    </row>
    <row r="53" spans="1:75">
      <c r="A53" s="552">
        <v>51</v>
      </c>
      <c r="B53" s="552"/>
      <c r="C53" s="552"/>
      <c r="D53" s="552"/>
      <c r="E53" s="552"/>
      <c r="F53" s="552"/>
      <c r="G53" s="552"/>
      <c r="H53" s="552"/>
      <c r="I53" s="552"/>
      <c r="J53" s="552"/>
      <c r="K53" s="552"/>
      <c r="L53" s="552"/>
      <c r="M53" s="552" t="e">
        <f>VLOOKUP(L53,'償却率（定額法）'!$B$6:$C$104,2)</f>
        <v>#N/A</v>
      </c>
      <c r="N53" s="659"/>
      <c r="O53" s="659"/>
      <c r="P53" s="573">
        <f t="shared" si="22"/>
        <v>0</v>
      </c>
      <c r="Q53" s="574">
        <f t="shared" si="23"/>
        <v>1900</v>
      </c>
      <c r="R53" s="574">
        <f t="shared" si="24"/>
        <v>1</v>
      </c>
      <c r="S53" s="574">
        <f t="shared" si="25"/>
        <v>0</v>
      </c>
      <c r="T53" s="552" t="str">
        <f t="shared" si="26"/>
        <v/>
      </c>
      <c r="U53" s="575"/>
      <c r="V53" s="581">
        <v>1</v>
      </c>
      <c r="W53" s="552"/>
      <c r="X53" s="576">
        <f t="shared" si="21"/>
        <v>0</v>
      </c>
      <c r="Y53" s="576">
        <f t="shared" si="5"/>
        <v>0</v>
      </c>
      <c r="Z53" s="552"/>
      <c r="AA53" s="552"/>
      <c r="AB53" s="552"/>
      <c r="AC53" s="552"/>
      <c r="AD53" s="552"/>
      <c r="AE53" s="552"/>
      <c r="AF53" s="552"/>
      <c r="AG53" s="552"/>
      <c r="AH53" s="552"/>
      <c r="AI53" s="552"/>
      <c r="AJ53" s="552"/>
      <c r="AK53" s="552"/>
      <c r="AL53" s="552"/>
      <c r="AM53" s="552"/>
      <c r="AN53" s="582">
        <f t="shared" si="8"/>
        <v>0</v>
      </c>
      <c r="AO53" s="552"/>
      <c r="AP53" s="577">
        <f t="shared" si="27"/>
        <v>0</v>
      </c>
      <c r="AQ53" s="552"/>
      <c r="AR53" s="552"/>
      <c r="AS53" s="552"/>
      <c r="AT53" s="552"/>
      <c r="AU53" s="552"/>
      <c r="AV53" s="552"/>
      <c r="AW53" s="552"/>
      <c r="AX53" s="552"/>
      <c r="AY53" s="552"/>
      <c r="AZ53" s="552"/>
      <c r="BA53" s="552"/>
      <c r="BB53" s="552"/>
      <c r="BC53" s="583"/>
      <c r="BD53" s="552" t="s">
        <v>85</v>
      </c>
      <c r="BE53" s="552"/>
      <c r="BF53" s="552"/>
      <c r="BG53" s="574">
        <f t="shared" si="6"/>
        <v>0</v>
      </c>
      <c r="BH53" s="552"/>
      <c r="BI53" s="577">
        <f t="shared" si="28"/>
        <v>0</v>
      </c>
      <c r="BJ53" s="552"/>
      <c r="BK53" s="552"/>
      <c r="BL53" s="552"/>
      <c r="BM53" s="552"/>
      <c r="BN53" s="552"/>
      <c r="BO53" s="552"/>
      <c r="BP53" s="552"/>
      <c r="BQ53" s="552"/>
      <c r="BR53" s="552"/>
      <c r="BS53" s="552"/>
      <c r="BT53" s="552"/>
      <c r="BU53" s="552"/>
      <c r="BV53" s="552"/>
      <c r="BW53" s="552"/>
    </row>
    <row r="54" spans="1:75">
      <c r="A54" s="552">
        <v>52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 t="e">
        <f>VLOOKUP(L54,'償却率（定額法）'!$B$6:$C$104,2)</f>
        <v>#N/A</v>
      </c>
      <c r="N54" s="659"/>
      <c r="O54" s="659"/>
      <c r="P54" s="573">
        <f t="shared" si="22"/>
        <v>0</v>
      </c>
      <c r="Q54" s="574">
        <f t="shared" si="23"/>
        <v>1900</v>
      </c>
      <c r="R54" s="574">
        <f t="shared" si="24"/>
        <v>1</v>
      </c>
      <c r="S54" s="574">
        <f t="shared" si="25"/>
        <v>0</v>
      </c>
      <c r="T54" s="552" t="str">
        <f t="shared" si="26"/>
        <v/>
      </c>
      <c r="U54" s="575"/>
      <c r="V54" s="581">
        <v>1</v>
      </c>
      <c r="W54" s="552"/>
      <c r="X54" s="576">
        <f t="shared" si="21"/>
        <v>0</v>
      </c>
      <c r="Y54" s="576">
        <f t="shared" si="5"/>
        <v>0</v>
      </c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582">
        <f t="shared" si="8"/>
        <v>0</v>
      </c>
      <c r="AO54" s="552"/>
      <c r="AP54" s="577">
        <f t="shared" si="27"/>
        <v>0</v>
      </c>
      <c r="AQ54" s="552"/>
      <c r="AR54" s="552"/>
      <c r="AS54" s="552"/>
      <c r="AT54" s="552"/>
      <c r="AU54" s="552"/>
      <c r="AV54" s="552"/>
      <c r="AW54" s="552"/>
      <c r="AX54" s="552"/>
      <c r="AY54" s="552"/>
      <c r="AZ54" s="552"/>
      <c r="BA54" s="552"/>
      <c r="BB54" s="552"/>
      <c r="BC54" s="583"/>
      <c r="BD54" s="552" t="s">
        <v>85</v>
      </c>
      <c r="BE54" s="552"/>
      <c r="BF54" s="552"/>
      <c r="BG54" s="574">
        <f t="shared" si="6"/>
        <v>0</v>
      </c>
      <c r="BH54" s="552"/>
      <c r="BI54" s="577">
        <f t="shared" si="28"/>
        <v>0</v>
      </c>
      <c r="BJ54" s="552"/>
      <c r="BK54" s="552"/>
      <c r="BL54" s="552"/>
      <c r="BM54" s="552"/>
      <c r="BN54" s="552"/>
      <c r="BO54" s="552"/>
      <c r="BP54" s="552"/>
      <c r="BQ54" s="552"/>
      <c r="BR54" s="552"/>
      <c r="BS54" s="552"/>
      <c r="BT54" s="552"/>
      <c r="BU54" s="552"/>
      <c r="BV54" s="552"/>
      <c r="BW54" s="552"/>
    </row>
    <row r="55" spans="1:75">
      <c r="A55" s="552">
        <v>53</v>
      </c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 t="e">
        <f>VLOOKUP(L55,'償却率（定額法）'!$B$6:$C$104,2)</f>
        <v>#N/A</v>
      </c>
      <c r="N55" s="659"/>
      <c r="O55" s="659"/>
      <c r="P55" s="573">
        <f t="shared" si="22"/>
        <v>0</v>
      </c>
      <c r="Q55" s="574">
        <f t="shared" si="23"/>
        <v>1900</v>
      </c>
      <c r="R55" s="574">
        <f t="shared" si="24"/>
        <v>1</v>
      </c>
      <c r="S55" s="574">
        <f t="shared" si="25"/>
        <v>0</v>
      </c>
      <c r="T55" s="552" t="str">
        <f t="shared" si="26"/>
        <v/>
      </c>
      <c r="U55" s="575"/>
      <c r="V55" s="581">
        <v>1</v>
      </c>
      <c r="W55" s="552"/>
      <c r="X55" s="576">
        <f t="shared" si="21"/>
        <v>0</v>
      </c>
      <c r="Y55" s="576">
        <f t="shared" si="5"/>
        <v>0</v>
      </c>
      <c r="Z55" s="552"/>
      <c r="AA55" s="552"/>
      <c r="AB55" s="552"/>
      <c r="AC55" s="552"/>
      <c r="AD55" s="552"/>
      <c r="AE55" s="552"/>
      <c r="AF55" s="552"/>
      <c r="AG55" s="552"/>
      <c r="AH55" s="552"/>
      <c r="AI55" s="552"/>
      <c r="AJ55" s="552"/>
      <c r="AK55" s="552"/>
      <c r="AL55" s="552"/>
      <c r="AM55" s="552"/>
      <c r="AN55" s="582">
        <f t="shared" si="8"/>
        <v>0</v>
      </c>
      <c r="AO55" s="552"/>
      <c r="AP55" s="577">
        <f t="shared" si="27"/>
        <v>0</v>
      </c>
      <c r="AQ55" s="552"/>
      <c r="AR55" s="552"/>
      <c r="AS55" s="552"/>
      <c r="AT55" s="552"/>
      <c r="AU55" s="552"/>
      <c r="AV55" s="552"/>
      <c r="AW55" s="552"/>
      <c r="AX55" s="552"/>
      <c r="AY55" s="552"/>
      <c r="AZ55" s="552"/>
      <c r="BA55" s="552"/>
      <c r="BB55" s="552"/>
      <c r="BC55" s="583"/>
      <c r="BD55" s="552" t="s">
        <v>85</v>
      </c>
      <c r="BE55" s="552"/>
      <c r="BF55" s="552"/>
      <c r="BG55" s="574">
        <f t="shared" si="6"/>
        <v>0</v>
      </c>
      <c r="BH55" s="552"/>
      <c r="BI55" s="577">
        <f t="shared" si="28"/>
        <v>0</v>
      </c>
      <c r="BJ55" s="552"/>
      <c r="BK55" s="552"/>
      <c r="BL55" s="552"/>
      <c r="BM55" s="552"/>
      <c r="BN55" s="552"/>
      <c r="BO55" s="552"/>
      <c r="BP55" s="552"/>
      <c r="BQ55" s="552"/>
      <c r="BR55" s="552"/>
      <c r="BS55" s="552"/>
      <c r="BT55" s="552"/>
      <c r="BU55" s="552"/>
      <c r="BV55" s="552"/>
      <c r="BW55" s="552"/>
    </row>
    <row r="56" spans="1:75">
      <c r="A56" s="552">
        <v>54</v>
      </c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 t="e">
        <f>VLOOKUP(L56,'償却率（定額法）'!$B$6:$C$104,2)</f>
        <v>#N/A</v>
      </c>
      <c r="N56" s="659"/>
      <c r="O56" s="659"/>
      <c r="P56" s="573">
        <f t="shared" si="22"/>
        <v>0</v>
      </c>
      <c r="Q56" s="574">
        <f t="shared" si="23"/>
        <v>1900</v>
      </c>
      <c r="R56" s="574">
        <f t="shared" si="24"/>
        <v>1</v>
      </c>
      <c r="S56" s="574">
        <f t="shared" si="25"/>
        <v>0</v>
      </c>
      <c r="T56" s="552" t="str">
        <f t="shared" si="26"/>
        <v/>
      </c>
      <c r="U56" s="575"/>
      <c r="V56" s="581">
        <v>1</v>
      </c>
      <c r="W56" s="552"/>
      <c r="X56" s="576">
        <f t="shared" si="21"/>
        <v>0</v>
      </c>
      <c r="Y56" s="576">
        <f t="shared" si="5"/>
        <v>0</v>
      </c>
      <c r="Z56" s="552"/>
      <c r="AA56" s="552"/>
      <c r="AB56" s="552"/>
      <c r="AC56" s="552"/>
      <c r="AD56" s="552"/>
      <c r="AE56" s="552"/>
      <c r="AF56" s="552"/>
      <c r="AG56" s="552"/>
      <c r="AH56" s="552"/>
      <c r="AI56" s="552"/>
      <c r="AJ56" s="552"/>
      <c r="AK56" s="552"/>
      <c r="AL56" s="552"/>
      <c r="AM56" s="552"/>
      <c r="AN56" s="582">
        <f t="shared" si="8"/>
        <v>0</v>
      </c>
      <c r="AO56" s="552"/>
      <c r="AP56" s="577">
        <f t="shared" si="27"/>
        <v>0</v>
      </c>
      <c r="AQ56" s="552"/>
      <c r="AR56" s="552"/>
      <c r="AS56" s="552"/>
      <c r="AT56" s="552"/>
      <c r="AU56" s="552"/>
      <c r="AV56" s="552"/>
      <c r="AW56" s="552"/>
      <c r="AX56" s="552"/>
      <c r="AY56" s="552"/>
      <c r="AZ56" s="552"/>
      <c r="BA56" s="552"/>
      <c r="BB56" s="552"/>
      <c r="BC56" s="583"/>
      <c r="BD56" s="552" t="s">
        <v>85</v>
      </c>
      <c r="BE56" s="552"/>
      <c r="BF56" s="552"/>
      <c r="BG56" s="574">
        <f t="shared" si="6"/>
        <v>0</v>
      </c>
      <c r="BH56" s="552"/>
      <c r="BI56" s="577">
        <f t="shared" si="28"/>
        <v>0</v>
      </c>
      <c r="BJ56" s="552"/>
      <c r="BK56" s="552"/>
      <c r="BL56" s="552"/>
      <c r="BM56" s="552"/>
      <c r="BN56" s="552"/>
      <c r="BO56" s="552"/>
      <c r="BP56" s="552"/>
      <c r="BQ56" s="552"/>
      <c r="BR56" s="552"/>
      <c r="BS56" s="552"/>
      <c r="BT56" s="552"/>
      <c r="BU56" s="552"/>
      <c r="BV56" s="552"/>
      <c r="BW56" s="552"/>
    </row>
    <row r="57" spans="1:75">
      <c r="A57" s="552">
        <v>55</v>
      </c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 t="e">
        <f>VLOOKUP(L57,'償却率（定額法）'!$B$6:$C$104,2)</f>
        <v>#N/A</v>
      </c>
      <c r="N57" s="659"/>
      <c r="O57" s="659"/>
      <c r="P57" s="573">
        <f t="shared" si="22"/>
        <v>0</v>
      </c>
      <c r="Q57" s="574">
        <f t="shared" si="23"/>
        <v>1900</v>
      </c>
      <c r="R57" s="574">
        <f t="shared" si="24"/>
        <v>1</v>
      </c>
      <c r="S57" s="574">
        <f t="shared" si="25"/>
        <v>0</v>
      </c>
      <c r="T57" s="552" t="str">
        <f t="shared" si="26"/>
        <v/>
      </c>
      <c r="U57" s="575"/>
      <c r="V57" s="581">
        <v>1</v>
      </c>
      <c r="W57" s="552"/>
      <c r="X57" s="576">
        <f t="shared" si="21"/>
        <v>0</v>
      </c>
      <c r="Y57" s="576">
        <f t="shared" si="5"/>
        <v>0</v>
      </c>
      <c r="Z57" s="552"/>
      <c r="AA57" s="552"/>
      <c r="AB57" s="552"/>
      <c r="AC57" s="552"/>
      <c r="AD57" s="552"/>
      <c r="AE57" s="552"/>
      <c r="AF57" s="552"/>
      <c r="AG57" s="552"/>
      <c r="AH57" s="552"/>
      <c r="AI57" s="552"/>
      <c r="AJ57" s="552"/>
      <c r="AK57" s="552"/>
      <c r="AL57" s="552"/>
      <c r="AM57" s="552"/>
      <c r="AN57" s="582">
        <f t="shared" si="8"/>
        <v>0</v>
      </c>
      <c r="AO57" s="552"/>
      <c r="AP57" s="577">
        <f t="shared" si="27"/>
        <v>0</v>
      </c>
      <c r="AQ57" s="552"/>
      <c r="AR57" s="552"/>
      <c r="AS57" s="552"/>
      <c r="AT57" s="552"/>
      <c r="AU57" s="552"/>
      <c r="AV57" s="552"/>
      <c r="AW57" s="552"/>
      <c r="AX57" s="552"/>
      <c r="AY57" s="552"/>
      <c r="AZ57" s="552"/>
      <c r="BA57" s="552"/>
      <c r="BB57" s="552"/>
      <c r="BC57" s="583"/>
      <c r="BD57" s="552" t="s">
        <v>85</v>
      </c>
      <c r="BE57" s="552"/>
      <c r="BF57" s="552"/>
      <c r="BG57" s="574">
        <f t="shared" si="6"/>
        <v>0</v>
      </c>
      <c r="BH57" s="552"/>
      <c r="BI57" s="577">
        <f t="shared" si="28"/>
        <v>0</v>
      </c>
      <c r="BJ57" s="552"/>
      <c r="BK57" s="552"/>
      <c r="BL57" s="552"/>
      <c r="BM57" s="552"/>
      <c r="BN57" s="552"/>
      <c r="BO57" s="552"/>
      <c r="BP57" s="552"/>
      <c r="BQ57" s="552"/>
      <c r="BR57" s="552"/>
      <c r="BS57" s="552"/>
      <c r="BT57" s="552"/>
      <c r="BU57" s="552"/>
      <c r="BV57" s="552"/>
      <c r="BW57" s="552"/>
    </row>
    <row r="58" spans="1:75">
      <c r="A58" s="552">
        <v>56</v>
      </c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 t="e">
        <f>VLOOKUP(L58,'償却率（定額法）'!$B$6:$C$104,2)</f>
        <v>#N/A</v>
      </c>
      <c r="N58" s="659"/>
      <c r="O58" s="659"/>
      <c r="P58" s="573">
        <f t="shared" si="22"/>
        <v>0</v>
      </c>
      <c r="Q58" s="574">
        <f t="shared" si="23"/>
        <v>1900</v>
      </c>
      <c r="R58" s="574">
        <f t="shared" si="24"/>
        <v>1</v>
      </c>
      <c r="S58" s="574">
        <f t="shared" si="25"/>
        <v>0</v>
      </c>
      <c r="T58" s="552" t="str">
        <f t="shared" si="26"/>
        <v/>
      </c>
      <c r="U58" s="575"/>
      <c r="V58" s="581">
        <v>1</v>
      </c>
      <c r="W58" s="552"/>
      <c r="X58" s="576">
        <f t="shared" si="21"/>
        <v>0</v>
      </c>
      <c r="Y58" s="576">
        <f t="shared" si="5"/>
        <v>0</v>
      </c>
      <c r="Z58" s="552"/>
      <c r="AA58" s="552"/>
      <c r="AB58" s="552"/>
      <c r="AC58" s="552"/>
      <c r="AD58" s="552"/>
      <c r="AE58" s="552"/>
      <c r="AF58" s="552"/>
      <c r="AG58" s="552"/>
      <c r="AH58" s="552"/>
      <c r="AI58" s="552"/>
      <c r="AJ58" s="552"/>
      <c r="AK58" s="552"/>
      <c r="AL58" s="552"/>
      <c r="AM58" s="552"/>
      <c r="AN58" s="582">
        <f t="shared" si="8"/>
        <v>0</v>
      </c>
      <c r="AO58" s="552"/>
      <c r="AP58" s="577">
        <f t="shared" si="27"/>
        <v>0</v>
      </c>
      <c r="AQ58" s="552"/>
      <c r="AR58" s="552"/>
      <c r="AS58" s="552"/>
      <c r="AT58" s="552"/>
      <c r="AU58" s="552"/>
      <c r="AV58" s="552"/>
      <c r="AW58" s="552"/>
      <c r="AX58" s="552"/>
      <c r="AY58" s="552"/>
      <c r="AZ58" s="552"/>
      <c r="BA58" s="552"/>
      <c r="BB58" s="552"/>
      <c r="BC58" s="583"/>
      <c r="BD58" s="552" t="s">
        <v>85</v>
      </c>
      <c r="BE58" s="552"/>
      <c r="BF58" s="552"/>
      <c r="BG58" s="574">
        <f t="shared" si="6"/>
        <v>0</v>
      </c>
      <c r="BH58" s="552"/>
      <c r="BI58" s="577">
        <f t="shared" si="28"/>
        <v>0</v>
      </c>
      <c r="BJ58" s="552"/>
      <c r="BK58" s="552"/>
      <c r="BL58" s="552"/>
      <c r="BM58" s="552"/>
      <c r="BN58" s="552"/>
      <c r="BO58" s="552"/>
      <c r="BP58" s="552"/>
      <c r="BQ58" s="552"/>
      <c r="BR58" s="552"/>
      <c r="BS58" s="552"/>
      <c r="BT58" s="552"/>
      <c r="BU58" s="552"/>
      <c r="BV58" s="552"/>
      <c r="BW58" s="552"/>
    </row>
    <row r="59" spans="1:75">
      <c r="A59" s="552">
        <v>57</v>
      </c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 t="e">
        <f>VLOOKUP(L59,'償却率（定額法）'!$B$6:$C$104,2)</f>
        <v>#N/A</v>
      </c>
      <c r="N59" s="659"/>
      <c r="O59" s="659"/>
      <c r="P59" s="573">
        <f t="shared" si="22"/>
        <v>0</v>
      </c>
      <c r="Q59" s="574">
        <f t="shared" si="23"/>
        <v>1900</v>
      </c>
      <c r="R59" s="574">
        <f t="shared" si="24"/>
        <v>1</v>
      </c>
      <c r="S59" s="574">
        <f t="shared" si="25"/>
        <v>0</v>
      </c>
      <c r="T59" s="552" t="str">
        <f t="shared" si="26"/>
        <v/>
      </c>
      <c r="U59" s="575"/>
      <c r="V59" s="581">
        <v>1</v>
      </c>
      <c r="W59" s="552"/>
      <c r="X59" s="576">
        <f t="shared" si="21"/>
        <v>0</v>
      </c>
      <c r="Y59" s="576">
        <f t="shared" si="5"/>
        <v>0</v>
      </c>
      <c r="Z59" s="552"/>
      <c r="AA59" s="552"/>
      <c r="AB59" s="552"/>
      <c r="AC59" s="552"/>
      <c r="AD59" s="552"/>
      <c r="AE59" s="552"/>
      <c r="AF59" s="552"/>
      <c r="AG59" s="552"/>
      <c r="AH59" s="552"/>
      <c r="AI59" s="552"/>
      <c r="AJ59" s="552"/>
      <c r="AK59" s="552"/>
      <c r="AL59" s="552"/>
      <c r="AM59" s="552"/>
      <c r="AN59" s="582">
        <f t="shared" si="8"/>
        <v>0</v>
      </c>
      <c r="AO59" s="552"/>
      <c r="AP59" s="577">
        <f t="shared" si="27"/>
        <v>0</v>
      </c>
      <c r="AQ59" s="552"/>
      <c r="AR59" s="552"/>
      <c r="AS59" s="552"/>
      <c r="AT59" s="552"/>
      <c r="AU59" s="552"/>
      <c r="AV59" s="552"/>
      <c r="AW59" s="552"/>
      <c r="AX59" s="552"/>
      <c r="AY59" s="552"/>
      <c r="AZ59" s="552"/>
      <c r="BA59" s="552"/>
      <c r="BB59" s="552"/>
      <c r="BC59" s="583"/>
      <c r="BD59" s="552" t="s">
        <v>85</v>
      </c>
      <c r="BE59" s="552"/>
      <c r="BF59" s="552"/>
      <c r="BG59" s="574">
        <f t="shared" si="6"/>
        <v>0</v>
      </c>
      <c r="BH59" s="552"/>
      <c r="BI59" s="577">
        <f t="shared" si="28"/>
        <v>0</v>
      </c>
      <c r="BJ59" s="552"/>
      <c r="BK59" s="552"/>
      <c r="BL59" s="552"/>
      <c r="BM59" s="552"/>
      <c r="BN59" s="552"/>
      <c r="BO59" s="552"/>
      <c r="BP59" s="552"/>
      <c r="BQ59" s="552"/>
      <c r="BR59" s="552"/>
      <c r="BS59" s="552"/>
      <c r="BT59" s="552"/>
      <c r="BU59" s="552"/>
      <c r="BV59" s="552"/>
      <c r="BW59" s="552"/>
    </row>
    <row r="60" spans="1:75">
      <c r="A60" s="552">
        <v>58</v>
      </c>
      <c r="B60" s="552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 t="e">
        <f>VLOOKUP(L60,'償却率（定額法）'!$B$6:$C$104,2)</f>
        <v>#N/A</v>
      </c>
      <c r="N60" s="659"/>
      <c r="O60" s="659"/>
      <c r="P60" s="573">
        <f t="shared" si="22"/>
        <v>0</v>
      </c>
      <c r="Q60" s="574">
        <f t="shared" si="23"/>
        <v>1900</v>
      </c>
      <c r="R60" s="574">
        <f t="shared" si="24"/>
        <v>1</v>
      </c>
      <c r="S60" s="574">
        <f t="shared" si="25"/>
        <v>0</v>
      </c>
      <c r="T60" s="552" t="str">
        <f t="shared" si="26"/>
        <v/>
      </c>
      <c r="U60" s="575"/>
      <c r="V60" s="581">
        <v>1</v>
      </c>
      <c r="W60" s="552"/>
      <c r="X60" s="576">
        <f t="shared" si="21"/>
        <v>0</v>
      </c>
      <c r="Y60" s="576">
        <f t="shared" si="5"/>
        <v>0</v>
      </c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82">
        <f t="shared" si="8"/>
        <v>0</v>
      </c>
      <c r="AO60" s="552"/>
      <c r="AP60" s="577">
        <f t="shared" si="27"/>
        <v>0</v>
      </c>
      <c r="AQ60" s="552"/>
      <c r="AR60" s="552"/>
      <c r="AS60" s="552"/>
      <c r="AT60" s="552"/>
      <c r="AU60" s="552"/>
      <c r="AV60" s="552"/>
      <c r="AW60" s="552"/>
      <c r="AX60" s="552"/>
      <c r="AY60" s="552"/>
      <c r="AZ60" s="552"/>
      <c r="BA60" s="552"/>
      <c r="BB60" s="552"/>
      <c r="BC60" s="583"/>
      <c r="BD60" s="552" t="s">
        <v>85</v>
      </c>
      <c r="BE60" s="552"/>
      <c r="BF60" s="552"/>
      <c r="BG60" s="574">
        <f t="shared" si="6"/>
        <v>0</v>
      </c>
      <c r="BH60" s="552"/>
      <c r="BI60" s="577">
        <f t="shared" si="28"/>
        <v>0</v>
      </c>
      <c r="BJ60" s="552"/>
      <c r="BK60" s="552"/>
      <c r="BL60" s="552"/>
      <c r="BM60" s="552"/>
      <c r="BN60" s="552"/>
      <c r="BO60" s="552"/>
      <c r="BP60" s="552"/>
      <c r="BQ60" s="552"/>
      <c r="BR60" s="552"/>
      <c r="BS60" s="552"/>
      <c r="BT60" s="552"/>
      <c r="BU60" s="552"/>
      <c r="BV60" s="552"/>
      <c r="BW60" s="552"/>
    </row>
    <row r="61" spans="1:75">
      <c r="A61" s="552">
        <v>59</v>
      </c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 t="e">
        <f>VLOOKUP(L61,'償却率（定額法）'!$B$6:$C$104,2)</f>
        <v>#N/A</v>
      </c>
      <c r="N61" s="659"/>
      <c r="O61" s="659"/>
      <c r="P61" s="573">
        <f t="shared" si="22"/>
        <v>0</v>
      </c>
      <c r="Q61" s="574">
        <f t="shared" si="23"/>
        <v>1900</v>
      </c>
      <c r="R61" s="574">
        <f t="shared" si="24"/>
        <v>1</v>
      </c>
      <c r="S61" s="574">
        <f t="shared" si="25"/>
        <v>0</v>
      </c>
      <c r="T61" s="552" t="str">
        <f t="shared" si="26"/>
        <v/>
      </c>
      <c r="U61" s="575"/>
      <c r="V61" s="581">
        <v>1</v>
      </c>
      <c r="W61" s="552"/>
      <c r="X61" s="576">
        <f t="shared" si="21"/>
        <v>0</v>
      </c>
      <c r="Y61" s="576">
        <f t="shared" si="5"/>
        <v>0</v>
      </c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  <c r="AJ61" s="552"/>
      <c r="AK61" s="552"/>
      <c r="AL61" s="552"/>
      <c r="AM61" s="552"/>
      <c r="AN61" s="582">
        <f t="shared" si="8"/>
        <v>0</v>
      </c>
      <c r="AO61" s="552"/>
      <c r="AP61" s="577">
        <f t="shared" si="27"/>
        <v>0</v>
      </c>
      <c r="AQ61" s="552"/>
      <c r="AR61" s="552"/>
      <c r="AS61" s="552"/>
      <c r="AT61" s="552"/>
      <c r="AU61" s="552"/>
      <c r="AV61" s="552"/>
      <c r="AW61" s="552"/>
      <c r="AX61" s="552"/>
      <c r="AY61" s="552"/>
      <c r="AZ61" s="552"/>
      <c r="BA61" s="552"/>
      <c r="BB61" s="552"/>
      <c r="BC61" s="583"/>
      <c r="BD61" s="552" t="s">
        <v>85</v>
      </c>
      <c r="BE61" s="552"/>
      <c r="BF61" s="552"/>
      <c r="BG61" s="574">
        <f t="shared" si="6"/>
        <v>0</v>
      </c>
      <c r="BH61" s="552"/>
      <c r="BI61" s="577">
        <f t="shared" si="28"/>
        <v>0</v>
      </c>
      <c r="BJ61" s="552"/>
      <c r="BK61" s="552"/>
      <c r="BL61" s="552"/>
      <c r="BM61" s="552"/>
      <c r="BN61" s="552"/>
      <c r="BO61" s="552"/>
      <c r="BP61" s="552"/>
      <c r="BQ61" s="552"/>
      <c r="BR61" s="552"/>
      <c r="BS61" s="552"/>
      <c r="BT61" s="552"/>
      <c r="BU61" s="552"/>
      <c r="BV61" s="552"/>
      <c r="BW61" s="552"/>
    </row>
    <row r="62" spans="1:75">
      <c r="A62" s="552">
        <v>60</v>
      </c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 t="e">
        <f>VLOOKUP(L62,'償却率（定額法）'!$B$6:$C$104,2)</f>
        <v>#N/A</v>
      </c>
      <c r="N62" s="659"/>
      <c r="O62" s="659"/>
      <c r="P62" s="573">
        <f t="shared" si="22"/>
        <v>0</v>
      </c>
      <c r="Q62" s="574">
        <f t="shared" si="23"/>
        <v>1900</v>
      </c>
      <c r="R62" s="574">
        <f t="shared" si="24"/>
        <v>1</v>
      </c>
      <c r="S62" s="574">
        <f t="shared" si="25"/>
        <v>0</v>
      </c>
      <c r="T62" s="552" t="str">
        <f t="shared" si="26"/>
        <v/>
      </c>
      <c r="U62" s="575"/>
      <c r="V62" s="581">
        <v>1</v>
      </c>
      <c r="W62" s="552"/>
      <c r="X62" s="576">
        <f t="shared" si="21"/>
        <v>0</v>
      </c>
      <c r="Y62" s="576">
        <f t="shared" si="5"/>
        <v>0</v>
      </c>
      <c r="Z62" s="552"/>
      <c r="AA62" s="552"/>
      <c r="AB62" s="552"/>
      <c r="AC62" s="552"/>
      <c r="AD62" s="552"/>
      <c r="AE62" s="552"/>
      <c r="AF62" s="552"/>
      <c r="AG62" s="552"/>
      <c r="AH62" s="552"/>
      <c r="AI62" s="552"/>
      <c r="AJ62" s="552"/>
      <c r="AK62" s="552"/>
      <c r="AL62" s="552"/>
      <c r="AM62" s="552"/>
      <c r="AN62" s="582">
        <f t="shared" si="8"/>
        <v>0</v>
      </c>
      <c r="AO62" s="552"/>
      <c r="AP62" s="577">
        <f t="shared" si="27"/>
        <v>0</v>
      </c>
      <c r="AQ62" s="552"/>
      <c r="AR62" s="552"/>
      <c r="AS62" s="552"/>
      <c r="AT62" s="552"/>
      <c r="AU62" s="552"/>
      <c r="AV62" s="552"/>
      <c r="AW62" s="552"/>
      <c r="AX62" s="552"/>
      <c r="AY62" s="552"/>
      <c r="AZ62" s="552"/>
      <c r="BA62" s="552"/>
      <c r="BB62" s="552"/>
      <c r="BC62" s="583"/>
      <c r="BD62" s="552" t="s">
        <v>85</v>
      </c>
      <c r="BE62" s="552"/>
      <c r="BF62" s="552"/>
      <c r="BG62" s="574">
        <f t="shared" si="6"/>
        <v>0</v>
      </c>
      <c r="BH62" s="552"/>
      <c r="BI62" s="577">
        <f t="shared" si="28"/>
        <v>0</v>
      </c>
      <c r="BJ62" s="552"/>
      <c r="BK62" s="552"/>
      <c r="BL62" s="552"/>
      <c r="BM62" s="552"/>
      <c r="BN62" s="552"/>
      <c r="BO62" s="552"/>
      <c r="BP62" s="552"/>
      <c r="BQ62" s="552"/>
      <c r="BR62" s="552"/>
      <c r="BS62" s="552"/>
      <c r="BT62" s="552"/>
      <c r="BU62" s="552"/>
      <c r="BV62" s="552"/>
      <c r="BW62" s="552"/>
    </row>
    <row r="63" spans="1:75">
      <c r="A63" s="552">
        <v>61</v>
      </c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 t="e">
        <f>VLOOKUP(L63,'償却率（定額法）'!$B$6:$C$104,2)</f>
        <v>#N/A</v>
      </c>
      <c r="N63" s="659"/>
      <c r="O63" s="659"/>
      <c r="P63" s="573">
        <f t="shared" si="22"/>
        <v>0</v>
      </c>
      <c r="Q63" s="574">
        <f t="shared" si="23"/>
        <v>1900</v>
      </c>
      <c r="R63" s="574">
        <f t="shared" si="24"/>
        <v>1</v>
      </c>
      <c r="S63" s="574">
        <f t="shared" si="25"/>
        <v>0</v>
      </c>
      <c r="T63" s="552" t="str">
        <f t="shared" si="26"/>
        <v/>
      </c>
      <c r="U63" s="575"/>
      <c r="V63" s="581">
        <v>1</v>
      </c>
      <c r="W63" s="552"/>
      <c r="X63" s="576">
        <f t="shared" si="21"/>
        <v>0</v>
      </c>
      <c r="Y63" s="576">
        <f t="shared" si="5"/>
        <v>0</v>
      </c>
      <c r="Z63" s="552"/>
      <c r="AA63" s="552"/>
      <c r="AB63" s="552"/>
      <c r="AC63" s="552"/>
      <c r="AD63" s="552"/>
      <c r="AE63" s="552"/>
      <c r="AF63" s="552"/>
      <c r="AG63" s="552"/>
      <c r="AH63" s="552"/>
      <c r="AI63" s="552"/>
      <c r="AJ63" s="552"/>
      <c r="AK63" s="552"/>
      <c r="AL63" s="552"/>
      <c r="AM63" s="552"/>
      <c r="AN63" s="582">
        <f t="shared" si="8"/>
        <v>0</v>
      </c>
      <c r="AO63" s="552"/>
      <c r="AP63" s="577">
        <f t="shared" si="27"/>
        <v>0</v>
      </c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83"/>
      <c r="BD63" s="552" t="s">
        <v>85</v>
      </c>
      <c r="BE63" s="552"/>
      <c r="BF63" s="552"/>
      <c r="BG63" s="574">
        <f t="shared" si="6"/>
        <v>0</v>
      </c>
      <c r="BH63" s="552"/>
      <c r="BI63" s="577">
        <f t="shared" si="28"/>
        <v>0</v>
      </c>
      <c r="BJ63" s="552"/>
      <c r="BK63" s="552"/>
      <c r="BL63" s="552"/>
      <c r="BM63" s="552"/>
      <c r="BN63" s="552"/>
      <c r="BO63" s="552"/>
      <c r="BP63" s="552"/>
      <c r="BQ63" s="552"/>
      <c r="BR63" s="552"/>
      <c r="BS63" s="552"/>
      <c r="BT63" s="552"/>
      <c r="BU63" s="552"/>
      <c r="BV63" s="552"/>
      <c r="BW63" s="552"/>
    </row>
    <row r="64" spans="1:75">
      <c r="A64" s="552">
        <v>62</v>
      </c>
      <c r="B64" s="552"/>
      <c r="C64" s="552"/>
      <c r="D64" s="552"/>
      <c r="E64" s="552"/>
      <c r="F64" s="552"/>
      <c r="G64" s="552"/>
      <c r="H64" s="552"/>
      <c r="I64" s="552"/>
      <c r="J64" s="552"/>
      <c r="K64" s="552"/>
      <c r="L64" s="552"/>
      <c r="M64" s="552" t="e">
        <f>VLOOKUP(L64,'償却率（定額法）'!$B$6:$C$104,2)</f>
        <v>#N/A</v>
      </c>
      <c r="N64" s="659"/>
      <c r="O64" s="659"/>
      <c r="P64" s="573">
        <f t="shared" si="22"/>
        <v>0</v>
      </c>
      <c r="Q64" s="574">
        <f t="shared" si="23"/>
        <v>1900</v>
      </c>
      <c r="R64" s="574">
        <f t="shared" si="24"/>
        <v>1</v>
      </c>
      <c r="S64" s="574">
        <f t="shared" si="25"/>
        <v>0</v>
      </c>
      <c r="T64" s="552" t="str">
        <f t="shared" si="26"/>
        <v/>
      </c>
      <c r="U64" s="575"/>
      <c r="V64" s="581">
        <v>1</v>
      </c>
      <c r="W64" s="552"/>
      <c r="X64" s="576">
        <f t="shared" si="21"/>
        <v>0</v>
      </c>
      <c r="Y64" s="576">
        <f t="shared" si="5"/>
        <v>0</v>
      </c>
      <c r="Z64" s="552"/>
      <c r="AA64" s="552"/>
      <c r="AB64" s="552"/>
      <c r="AC64" s="552"/>
      <c r="AD64" s="552"/>
      <c r="AE64" s="552"/>
      <c r="AF64" s="552"/>
      <c r="AG64" s="552"/>
      <c r="AH64" s="552"/>
      <c r="AI64" s="552"/>
      <c r="AJ64" s="552"/>
      <c r="AK64" s="552"/>
      <c r="AL64" s="552"/>
      <c r="AM64" s="552"/>
      <c r="AN64" s="582">
        <f t="shared" si="8"/>
        <v>0</v>
      </c>
      <c r="AO64" s="552"/>
      <c r="AP64" s="577">
        <f t="shared" si="27"/>
        <v>0</v>
      </c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83"/>
      <c r="BD64" s="552" t="s">
        <v>85</v>
      </c>
      <c r="BE64" s="552"/>
      <c r="BF64" s="552"/>
      <c r="BG64" s="574">
        <f t="shared" si="6"/>
        <v>0</v>
      </c>
      <c r="BH64" s="552"/>
      <c r="BI64" s="577">
        <f t="shared" si="28"/>
        <v>0</v>
      </c>
      <c r="BJ64" s="552"/>
      <c r="BK64" s="552"/>
      <c r="BL64" s="552"/>
      <c r="BM64" s="552"/>
      <c r="BN64" s="552"/>
      <c r="BO64" s="552"/>
      <c r="BP64" s="552"/>
      <c r="BQ64" s="552"/>
      <c r="BR64" s="552"/>
      <c r="BS64" s="552"/>
      <c r="BT64" s="552"/>
      <c r="BU64" s="552"/>
      <c r="BV64" s="552"/>
      <c r="BW64" s="552"/>
    </row>
    <row r="65" spans="1:75">
      <c r="A65" s="552">
        <v>63</v>
      </c>
      <c r="B65" s="552"/>
      <c r="C65" s="552"/>
      <c r="D65" s="552"/>
      <c r="E65" s="552"/>
      <c r="F65" s="552"/>
      <c r="G65" s="552"/>
      <c r="H65" s="552"/>
      <c r="I65" s="552"/>
      <c r="J65" s="552"/>
      <c r="K65" s="552"/>
      <c r="L65" s="552"/>
      <c r="M65" s="552" t="e">
        <f>VLOOKUP(L65,'償却率（定額法）'!$B$6:$C$104,2)</f>
        <v>#N/A</v>
      </c>
      <c r="N65" s="659"/>
      <c r="O65" s="659"/>
      <c r="P65" s="573">
        <f t="shared" si="22"/>
        <v>0</v>
      </c>
      <c r="Q65" s="574">
        <f t="shared" si="23"/>
        <v>1900</v>
      </c>
      <c r="R65" s="574">
        <f t="shared" si="24"/>
        <v>1</v>
      </c>
      <c r="S65" s="574">
        <f t="shared" si="25"/>
        <v>0</v>
      </c>
      <c r="T65" s="552" t="str">
        <f t="shared" si="26"/>
        <v/>
      </c>
      <c r="U65" s="575"/>
      <c r="V65" s="581">
        <v>1</v>
      </c>
      <c r="W65" s="552"/>
      <c r="X65" s="576">
        <f t="shared" si="21"/>
        <v>0</v>
      </c>
      <c r="Y65" s="576">
        <f t="shared" si="5"/>
        <v>0</v>
      </c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82">
        <f t="shared" si="8"/>
        <v>0</v>
      </c>
      <c r="AO65" s="552"/>
      <c r="AP65" s="577">
        <f t="shared" si="27"/>
        <v>0</v>
      </c>
      <c r="AQ65" s="552"/>
      <c r="AR65" s="552"/>
      <c r="AS65" s="552"/>
      <c r="AT65" s="552"/>
      <c r="AU65" s="552"/>
      <c r="AV65" s="552"/>
      <c r="AW65" s="552"/>
      <c r="AX65" s="552"/>
      <c r="AY65" s="552"/>
      <c r="AZ65" s="552"/>
      <c r="BA65" s="552"/>
      <c r="BB65" s="552"/>
      <c r="BC65" s="583"/>
      <c r="BD65" s="552" t="s">
        <v>85</v>
      </c>
      <c r="BE65" s="552"/>
      <c r="BF65" s="552"/>
      <c r="BG65" s="574">
        <f t="shared" si="6"/>
        <v>0</v>
      </c>
      <c r="BH65" s="552"/>
      <c r="BI65" s="577">
        <f t="shared" si="28"/>
        <v>0</v>
      </c>
      <c r="BJ65" s="552"/>
      <c r="BK65" s="552"/>
      <c r="BL65" s="552"/>
      <c r="BM65" s="552"/>
      <c r="BN65" s="552"/>
      <c r="BO65" s="552"/>
      <c r="BP65" s="552"/>
      <c r="BQ65" s="552"/>
      <c r="BR65" s="552"/>
      <c r="BS65" s="552"/>
      <c r="BT65" s="552"/>
      <c r="BU65" s="552"/>
      <c r="BV65" s="552"/>
      <c r="BW65" s="552"/>
    </row>
    <row r="66" spans="1:75">
      <c r="A66" s="552">
        <v>64</v>
      </c>
      <c r="B66" s="552"/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 t="e">
        <f>VLOOKUP(L66,'償却率（定額法）'!$B$6:$C$104,2)</f>
        <v>#N/A</v>
      </c>
      <c r="N66" s="659"/>
      <c r="O66" s="659"/>
      <c r="P66" s="573">
        <f t="shared" si="22"/>
        <v>0</v>
      </c>
      <c r="Q66" s="574">
        <f t="shared" si="23"/>
        <v>1900</v>
      </c>
      <c r="R66" s="574">
        <f t="shared" si="24"/>
        <v>1</v>
      </c>
      <c r="S66" s="574">
        <f t="shared" si="25"/>
        <v>0</v>
      </c>
      <c r="T66" s="552" t="str">
        <f t="shared" si="26"/>
        <v/>
      </c>
      <c r="U66" s="575"/>
      <c r="V66" s="581">
        <v>1</v>
      </c>
      <c r="W66" s="552"/>
      <c r="X66" s="576">
        <f t="shared" si="21"/>
        <v>0</v>
      </c>
      <c r="Y66" s="576">
        <f t="shared" si="5"/>
        <v>0</v>
      </c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82">
        <f t="shared" si="8"/>
        <v>0</v>
      </c>
      <c r="AO66" s="552"/>
      <c r="AP66" s="577">
        <f t="shared" si="27"/>
        <v>0</v>
      </c>
      <c r="AQ66" s="552"/>
      <c r="AR66" s="552"/>
      <c r="AS66" s="552"/>
      <c r="AT66" s="552"/>
      <c r="AU66" s="552"/>
      <c r="AV66" s="552"/>
      <c r="AW66" s="552"/>
      <c r="AX66" s="552"/>
      <c r="AY66" s="552"/>
      <c r="AZ66" s="552"/>
      <c r="BA66" s="552"/>
      <c r="BB66" s="552"/>
      <c r="BC66" s="583"/>
      <c r="BD66" s="552" t="s">
        <v>85</v>
      </c>
      <c r="BE66" s="552"/>
      <c r="BF66" s="552"/>
      <c r="BG66" s="574">
        <f t="shared" si="6"/>
        <v>0</v>
      </c>
      <c r="BH66" s="552"/>
      <c r="BI66" s="577">
        <f t="shared" si="28"/>
        <v>0</v>
      </c>
      <c r="BJ66" s="552"/>
      <c r="BK66" s="552"/>
      <c r="BL66" s="552"/>
      <c r="BM66" s="552"/>
      <c r="BN66" s="552"/>
      <c r="BO66" s="552"/>
      <c r="BP66" s="552"/>
      <c r="BQ66" s="552"/>
      <c r="BR66" s="552"/>
      <c r="BS66" s="552"/>
      <c r="BT66" s="552"/>
      <c r="BU66" s="552"/>
      <c r="BV66" s="552"/>
      <c r="BW66" s="552"/>
    </row>
    <row r="67" spans="1:75">
      <c r="A67" s="552">
        <v>65</v>
      </c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 t="e">
        <f>VLOOKUP(L67,'償却率（定額法）'!$B$6:$C$104,2)</f>
        <v>#N/A</v>
      </c>
      <c r="N67" s="659"/>
      <c r="O67" s="659"/>
      <c r="P67" s="573">
        <f t="shared" si="22"/>
        <v>0</v>
      </c>
      <c r="Q67" s="574">
        <f t="shared" si="23"/>
        <v>1900</v>
      </c>
      <c r="R67" s="574">
        <f t="shared" si="24"/>
        <v>1</v>
      </c>
      <c r="S67" s="574">
        <f t="shared" si="25"/>
        <v>0</v>
      </c>
      <c r="T67" s="552" t="str">
        <f t="shared" si="26"/>
        <v/>
      </c>
      <c r="U67" s="575"/>
      <c r="V67" s="581">
        <v>1</v>
      </c>
      <c r="W67" s="552"/>
      <c r="X67" s="576">
        <f t="shared" si="21"/>
        <v>0</v>
      </c>
      <c r="Y67" s="576">
        <f t="shared" ref="Y67:Y130" si="29">U67-X67</f>
        <v>0</v>
      </c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82">
        <f t="shared" si="8"/>
        <v>0</v>
      </c>
      <c r="AO67" s="552"/>
      <c r="AP67" s="577">
        <f t="shared" si="27"/>
        <v>0</v>
      </c>
      <c r="AQ67" s="552"/>
      <c r="AR67" s="552"/>
      <c r="AS67" s="552"/>
      <c r="AT67" s="552"/>
      <c r="AU67" s="552"/>
      <c r="AV67" s="552"/>
      <c r="AW67" s="552"/>
      <c r="AX67" s="552"/>
      <c r="AY67" s="552"/>
      <c r="AZ67" s="552"/>
      <c r="BA67" s="552"/>
      <c r="BB67" s="552"/>
      <c r="BC67" s="583"/>
      <c r="BD67" s="552" t="s">
        <v>85</v>
      </c>
      <c r="BE67" s="552"/>
      <c r="BF67" s="552"/>
      <c r="BG67" s="574">
        <f t="shared" si="6"/>
        <v>0</v>
      </c>
      <c r="BH67" s="552"/>
      <c r="BI67" s="577">
        <f t="shared" si="28"/>
        <v>0</v>
      </c>
      <c r="BJ67" s="552"/>
      <c r="BK67" s="552"/>
      <c r="BL67" s="552"/>
      <c r="BM67" s="552"/>
      <c r="BN67" s="552"/>
      <c r="BO67" s="552"/>
      <c r="BP67" s="552"/>
      <c r="BQ67" s="552"/>
      <c r="BR67" s="552"/>
      <c r="BS67" s="552"/>
      <c r="BT67" s="552"/>
      <c r="BU67" s="552"/>
      <c r="BV67" s="552"/>
      <c r="BW67" s="552"/>
    </row>
    <row r="68" spans="1:75">
      <c r="A68" s="552">
        <v>66</v>
      </c>
      <c r="B68" s="552"/>
      <c r="C68" s="552"/>
      <c r="D68" s="552"/>
      <c r="E68" s="552"/>
      <c r="F68" s="552"/>
      <c r="G68" s="552"/>
      <c r="H68" s="552"/>
      <c r="I68" s="552"/>
      <c r="J68" s="552"/>
      <c r="K68" s="552"/>
      <c r="L68" s="552"/>
      <c r="M68" s="552" t="e">
        <f>VLOOKUP(L68,'償却率（定額法）'!$B$6:$C$104,2)</f>
        <v>#N/A</v>
      </c>
      <c r="N68" s="659"/>
      <c r="O68" s="659"/>
      <c r="P68" s="573">
        <f t="shared" si="22"/>
        <v>0</v>
      </c>
      <c r="Q68" s="574">
        <f t="shared" si="23"/>
        <v>1900</v>
      </c>
      <c r="R68" s="574">
        <f t="shared" si="24"/>
        <v>1</v>
      </c>
      <c r="S68" s="574">
        <f t="shared" si="25"/>
        <v>0</v>
      </c>
      <c r="T68" s="552" t="str">
        <f t="shared" si="26"/>
        <v/>
      </c>
      <c r="U68" s="575"/>
      <c r="V68" s="581">
        <v>1</v>
      </c>
      <c r="W68" s="552"/>
      <c r="X68" s="576">
        <f t="shared" si="21"/>
        <v>0</v>
      </c>
      <c r="Y68" s="576">
        <f t="shared" si="29"/>
        <v>0</v>
      </c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82">
        <f t="shared" ref="AN68:AN131" si="30">IF(BG68=0,0,IF(BG68=L68,Y68-1,IF(Y68=1,0,ROUND(U68*M68,0))))</f>
        <v>0</v>
      </c>
      <c r="AO68" s="552"/>
      <c r="AP68" s="577">
        <f t="shared" si="27"/>
        <v>0</v>
      </c>
      <c r="AQ68" s="552"/>
      <c r="AR68" s="552"/>
      <c r="AS68" s="552"/>
      <c r="AT68" s="552"/>
      <c r="AU68" s="552"/>
      <c r="AV68" s="552"/>
      <c r="AW68" s="552"/>
      <c r="AX68" s="552"/>
      <c r="AY68" s="552"/>
      <c r="AZ68" s="552"/>
      <c r="BA68" s="552"/>
      <c r="BB68" s="552"/>
      <c r="BC68" s="583"/>
      <c r="BD68" s="552" t="s">
        <v>85</v>
      </c>
      <c r="BE68" s="552"/>
      <c r="BF68" s="552"/>
      <c r="BG68" s="574">
        <f t="shared" ref="BG68:BG131" si="31">IF(T68="",0,$O$1-T68)</f>
        <v>0</v>
      </c>
      <c r="BH68" s="552"/>
      <c r="BI68" s="577">
        <f t="shared" si="28"/>
        <v>0</v>
      </c>
      <c r="BJ68" s="552"/>
      <c r="BK68" s="552"/>
      <c r="BL68" s="552"/>
      <c r="BM68" s="552"/>
      <c r="BN68" s="552"/>
      <c r="BO68" s="552"/>
      <c r="BP68" s="552"/>
      <c r="BQ68" s="552"/>
      <c r="BR68" s="552"/>
      <c r="BS68" s="552"/>
      <c r="BT68" s="552"/>
      <c r="BU68" s="552"/>
      <c r="BV68" s="552"/>
      <c r="BW68" s="552"/>
    </row>
    <row r="69" spans="1:75">
      <c r="A69" s="552">
        <v>67</v>
      </c>
      <c r="B69" s="552"/>
      <c r="C69" s="552"/>
      <c r="D69" s="552"/>
      <c r="E69" s="552"/>
      <c r="F69" s="552"/>
      <c r="G69" s="552"/>
      <c r="H69" s="552"/>
      <c r="I69" s="552"/>
      <c r="J69" s="552"/>
      <c r="K69" s="552"/>
      <c r="L69" s="552"/>
      <c r="M69" s="552" t="e">
        <f>VLOOKUP(L69,'償却率（定額法）'!$B$6:$C$104,2)</f>
        <v>#N/A</v>
      </c>
      <c r="N69" s="659"/>
      <c r="O69" s="659"/>
      <c r="P69" s="573">
        <f t="shared" si="22"/>
        <v>0</v>
      </c>
      <c r="Q69" s="574">
        <f t="shared" si="23"/>
        <v>1900</v>
      </c>
      <c r="R69" s="574">
        <f t="shared" si="24"/>
        <v>1</v>
      </c>
      <c r="S69" s="574">
        <f t="shared" si="25"/>
        <v>0</v>
      </c>
      <c r="T69" s="552" t="str">
        <f t="shared" si="26"/>
        <v/>
      </c>
      <c r="U69" s="575"/>
      <c r="V69" s="581">
        <v>1</v>
      </c>
      <c r="W69" s="552"/>
      <c r="X69" s="576">
        <f t="shared" si="21"/>
        <v>0</v>
      </c>
      <c r="Y69" s="576">
        <f t="shared" si="29"/>
        <v>0</v>
      </c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82">
        <f t="shared" si="30"/>
        <v>0</v>
      </c>
      <c r="AO69" s="552"/>
      <c r="AP69" s="577">
        <f t="shared" si="27"/>
        <v>0</v>
      </c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83"/>
      <c r="BD69" s="552" t="s">
        <v>85</v>
      </c>
      <c r="BE69" s="552"/>
      <c r="BF69" s="552"/>
      <c r="BG69" s="574">
        <f t="shared" si="31"/>
        <v>0</v>
      </c>
      <c r="BH69" s="552"/>
      <c r="BI69" s="577">
        <f t="shared" si="28"/>
        <v>0</v>
      </c>
      <c r="BJ69" s="552"/>
      <c r="BK69" s="552"/>
      <c r="BL69" s="552"/>
      <c r="BM69" s="552"/>
      <c r="BN69" s="552"/>
      <c r="BO69" s="552"/>
      <c r="BP69" s="552"/>
      <c r="BQ69" s="552"/>
      <c r="BR69" s="552"/>
      <c r="BS69" s="552"/>
      <c r="BT69" s="552"/>
      <c r="BU69" s="552"/>
      <c r="BV69" s="552"/>
      <c r="BW69" s="552"/>
    </row>
    <row r="70" spans="1:75">
      <c r="A70" s="552">
        <v>68</v>
      </c>
      <c r="B70" s="552"/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 t="e">
        <f>VLOOKUP(L70,'償却率（定額法）'!$B$6:$C$104,2)</f>
        <v>#N/A</v>
      </c>
      <c r="N70" s="659"/>
      <c r="O70" s="659"/>
      <c r="P70" s="573">
        <f t="shared" si="22"/>
        <v>0</v>
      </c>
      <c r="Q70" s="574">
        <f t="shared" si="23"/>
        <v>1900</v>
      </c>
      <c r="R70" s="574">
        <f t="shared" si="24"/>
        <v>1</v>
      </c>
      <c r="S70" s="574">
        <f t="shared" si="25"/>
        <v>0</v>
      </c>
      <c r="T70" s="552" t="str">
        <f t="shared" si="26"/>
        <v/>
      </c>
      <c r="U70" s="575"/>
      <c r="V70" s="581">
        <v>1</v>
      </c>
      <c r="W70" s="552"/>
      <c r="X70" s="576">
        <f t="shared" si="21"/>
        <v>0</v>
      </c>
      <c r="Y70" s="576">
        <f t="shared" si="29"/>
        <v>0</v>
      </c>
      <c r="Z70" s="552"/>
      <c r="AA70" s="552"/>
      <c r="AB70" s="552"/>
      <c r="AC70" s="552"/>
      <c r="AD70" s="552"/>
      <c r="AE70" s="552"/>
      <c r="AF70" s="552"/>
      <c r="AG70" s="552"/>
      <c r="AH70" s="552"/>
      <c r="AI70" s="552"/>
      <c r="AJ70" s="552"/>
      <c r="AK70" s="552"/>
      <c r="AL70" s="552"/>
      <c r="AM70" s="552"/>
      <c r="AN70" s="582">
        <f t="shared" si="30"/>
        <v>0</v>
      </c>
      <c r="AO70" s="552"/>
      <c r="AP70" s="577">
        <f t="shared" si="27"/>
        <v>0</v>
      </c>
      <c r="AQ70" s="552"/>
      <c r="AR70" s="552"/>
      <c r="AS70" s="552"/>
      <c r="AT70" s="552"/>
      <c r="AU70" s="552"/>
      <c r="AV70" s="552"/>
      <c r="AW70" s="552"/>
      <c r="AX70" s="552"/>
      <c r="AY70" s="552"/>
      <c r="AZ70" s="552"/>
      <c r="BA70" s="552"/>
      <c r="BB70" s="552"/>
      <c r="BC70" s="583"/>
      <c r="BD70" s="552" t="s">
        <v>85</v>
      </c>
      <c r="BE70" s="552"/>
      <c r="BF70" s="552"/>
      <c r="BG70" s="574">
        <f t="shared" si="31"/>
        <v>0</v>
      </c>
      <c r="BH70" s="552"/>
      <c r="BI70" s="577">
        <f t="shared" si="28"/>
        <v>0</v>
      </c>
      <c r="BJ70" s="552"/>
      <c r="BK70" s="552"/>
      <c r="BL70" s="552"/>
      <c r="BM70" s="552"/>
      <c r="BN70" s="552"/>
      <c r="BO70" s="552"/>
      <c r="BP70" s="552"/>
      <c r="BQ70" s="552"/>
      <c r="BR70" s="552"/>
      <c r="BS70" s="552"/>
      <c r="BT70" s="552"/>
      <c r="BU70" s="552"/>
      <c r="BV70" s="552"/>
      <c r="BW70" s="552"/>
    </row>
    <row r="71" spans="1:75">
      <c r="A71" s="552">
        <v>69</v>
      </c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 t="e">
        <f>VLOOKUP(L71,'償却率（定額法）'!$B$6:$C$104,2)</f>
        <v>#N/A</v>
      </c>
      <c r="N71" s="659"/>
      <c r="O71" s="659"/>
      <c r="P71" s="573">
        <f t="shared" si="22"/>
        <v>0</v>
      </c>
      <c r="Q71" s="574">
        <f t="shared" si="23"/>
        <v>1900</v>
      </c>
      <c r="R71" s="574">
        <f t="shared" si="24"/>
        <v>1</v>
      </c>
      <c r="S71" s="574">
        <f t="shared" si="25"/>
        <v>0</v>
      </c>
      <c r="T71" s="552" t="str">
        <f t="shared" si="26"/>
        <v/>
      </c>
      <c r="U71" s="575"/>
      <c r="V71" s="581">
        <v>1</v>
      </c>
      <c r="W71" s="552"/>
      <c r="X71" s="576">
        <f t="shared" si="21"/>
        <v>0</v>
      </c>
      <c r="Y71" s="576">
        <f t="shared" si="29"/>
        <v>0</v>
      </c>
      <c r="Z71" s="552"/>
      <c r="AA71" s="552"/>
      <c r="AB71" s="552"/>
      <c r="AC71" s="552"/>
      <c r="AD71" s="552"/>
      <c r="AE71" s="552"/>
      <c r="AF71" s="552"/>
      <c r="AG71" s="552"/>
      <c r="AH71" s="552"/>
      <c r="AI71" s="552"/>
      <c r="AJ71" s="552"/>
      <c r="AK71" s="552"/>
      <c r="AL71" s="552"/>
      <c r="AM71" s="552"/>
      <c r="AN71" s="582">
        <f t="shared" si="30"/>
        <v>0</v>
      </c>
      <c r="AO71" s="552"/>
      <c r="AP71" s="577">
        <f t="shared" si="27"/>
        <v>0</v>
      </c>
      <c r="AQ71" s="552"/>
      <c r="AR71" s="552"/>
      <c r="AS71" s="552"/>
      <c r="AT71" s="552"/>
      <c r="AU71" s="552"/>
      <c r="AV71" s="552"/>
      <c r="AW71" s="552"/>
      <c r="AX71" s="552"/>
      <c r="AY71" s="552"/>
      <c r="AZ71" s="552"/>
      <c r="BA71" s="552"/>
      <c r="BB71" s="552"/>
      <c r="BC71" s="583"/>
      <c r="BD71" s="552" t="s">
        <v>85</v>
      </c>
      <c r="BE71" s="552"/>
      <c r="BF71" s="552"/>
      <c r="BG71" s="574">
        <f t="shared" si="31"/>
        <v>0</v>
      </c>
      <c r="BH71" s="552"/>
      <c r="BI71" s="577">
        <f t="shared" si="28"/>
        <v>0</v>
      </c>
      <c r="BJ71" s="552"/>
      <c r="BK71" s="552"/>
      <c r="BL71" s="552"/>
      <c r="BM71" s="552"/>
      <c r="BN71" s="552"/>
      <c r="BO71" s="552"/>
      <c r="BP71" s="552"/>
      <c r="BQ71" s="552"/>
      <c r="BR71" s="552"/>
      <c r="BS71" s="552"/>
      <c r="BT71" s="552"/>
      <c r="BU71" s="552"/>
      <c r="BV71" s="552"/>
      <c r="BW71" s="552"/>
    </row>
    <row r="72" spans="1:75">
      <c r="A72" s="552">
        <v>70</v>
      </c>
      <c r="B72" s="552"/>
      <c r="C72" s="552"/>
      <c r="D72" s="552"/>
      <c r="E72" s="552"/>
      <c r="F72" s="552"/>
      <c r="G72" s="552"/>
      <c r="H72" s="552"/>
      <c r="I72" s="552"/>
      <c r="J72" s="552"/>
      <c r="K72" s="552"/>
      <c r="L72" s="552"/>
      <c r="M72" s="552" t="e">
        <f>VLOOKUP(L72,'償却率（定額法）'!$B$6:$C$104,2)</f>
        <v>#N/A</v>
      </c>
      <c r="N72" s="659"/>
      <c r="O72" s="659"/>
      <c r="P72" s="573">
        <f t="shared" si="22"/>
        <v>0</v>
      </c>
      <c r="Q72" s="574">
        <f t="shared" si="23"/>
        <v>1900</v>
      </c>
      <c r="R72" s="574">
        <f t="shared" si="24"/>
        <v>1</v>
      </c>
      <c r="S72" s="574">
        <f t="shared" si="25"/>
        <v>0</v>
      </c>
      <c r="T72" s="552" t="str">
        <f t="shared" si="26"/>
        <v/>
      </c>
      <c r="U72" s="575"/>
      <c r="V72" s="581">
        <v>1</v>
      </c>
      <c r="W72" s="552"/>
      <c r="X72" s="576">
        <f t="shared" si="21"/>
        <v>0</v>
      </c>
      <c r="Y72" s="576">
        <f t="shared" si="29"/>
        <v>0</v>
      </c>
      <c r="Z72" s="552"/>
      <c r="AA72" s="552"/>
      <c r="AB72" s="552"/>
      <c r="AC72" s="552"/>
      <c r="AD72" s="552"/>
      <c r="AE72" s="552"/>
      <c r="AF72" s="552"/>
      <c r="AG72" s="552"/>
      <c r="AH72" s="552"/>
      <c r="AI72" s="552"/>
      <c r="AJ72" s="552"/>
      <c r="AK72" s="552"/>
      <c r="AL72" s="552"/>
      <c r="AM72" s="552"/>
      <c r="AN72" s="582">
        <f t="shared" si="30"/>
        <v>0</v>
      </c>
      <c r="AO72" s="552"/>
      <c r="AP72" s="577">
        <f t="shared" si="27"/>
        <v>0</v>
      </c>
      <c r="AQ72" s="552"/>
      <c r="AR72" s="552"/>
      <c r="AS72" s="552"/>
      <c r="AT72" s="552"/>
      <c r="AU72" s="552"/>
      <c r="AV72" s="552"/>
      <c r="AW72" s="552"/>
      <c r="AX72" s="552"/>
      <c r="AY72" s="552"/>
      <c r="AZ72" s="552"/>
      <c r="BA72" s="552"/>
      <c r="BB72" s="552"/>
      <c r="BC72" s="583"/>
      <c r="BD72" s="552" t="s">
        <v>85</v>
      </c>
      <c r="BE72" s="552"/>
      <c r="BF72" s="552"/>
      <c r="BG72" s="574">
        <f t="shared" si="31"/>
        <v>0</v>
      </c>
      <c r="BH72" s="552"/>
      <c r="BI72" s="577">
        <f t="shared" si="28"/>
        <v>0</v>
      </c>
      <c r="BJ72" s="552"/>
      <c r="BK72" s="552"/>
      <c r="BL72" s="552"/>
      <c r="BM72" s="552"/>
      <c r="BN72" s="552"/>
      <c r="BO72" s="552"/>
      <c r="BP72" s="552"/>
      <c r="BQ72" s="552"/>
      <c r="BR72" s="552"/>
      <c r="BS72" s="552"/>
      <c r="BT72" s="552"/>
      <c r="BU72" s="552"/>
      <c r="BV72" s="552"/>
      <c r="BW72" s="552"/>
    </row>
    <row r="73" spans="1:75">
      <c r="A73" s="552">
        <v>71</v>
      </c>
      <c r="B73" s="552"/>
      <c r="C73" s="552"/>
      <c r="D73" s="552"/>
      <c r="E73" s="552"/>
      <c r="F73" s="552"/>
      <c r="G73" s="552"/>
      <c r="H73" s="552"/>
      <c r="I73" s="552"/>
      <c r="J73" s="552"/>
      <c r="K73" s="552"/>
      <c r="L73" s="552"/>
      <c r="M73" s="552" t="e">
        <f>VLOOKUP(L73,'償却率（定額法）'!$B$6:$C$104,2)</f>
        <v>#N/A</v>
      </c>
      <c r="N73" s="659"/>
      <c r="O73" s="659"/>
      <c r="P73" s="573">
        <f t="shared" si="22"/>
        <v>0</v>
      </c>
      <c r="Q73" s="574">
        <f t="shared" si="23"/>
        <v>1900</v>
      </c>
      <c r="R73" s="574">
        <f t="shared" si="24"/>
        <v>1</v>
      </c>
      <c r="S73" s="574">
        <f t="shared" si="25"/>
        <v>0</v>
      </c>
      <c r="T73" s="552" t="str">
        <f t="shared" si="26"/>
        <v/>
      </c>
      <c r="U73" s="575"/>
      <c r="V73" s="581">
        <v>1</v>
      </c>
      <c r="W73" s="552"/>
      <c r="X73" s="576">
        <f t="shared" si="21"/>
        <v>0</v>
      </c>
      <c r="Y73" s="576">
        <f t="shared" si="29"/>
        <v>0</v>
      </c>
      <c r="Z73" s="552"/>
      <c r="AA73" s="552"/>
      <c r="AB73" s="552"/>
      <c r="AC73" s="552"/>
      <c r="AD73" s="552"/>
      <c r="AE73" s="552"/>
      <c r="AF73" s="552"/>
      <c r="AG73" s="552"/>
      <c r="AH73" s="552"/>
      <c r="AI73" s="552"/>
      <c r="AJ73" s="552"/>
      <c r="AK73" s="552"/>
      <c r="AL73" s="552"/>
      <c r="AM73" s="552"/>
      <c r="AN73" s="582">
        <f t="shared" si="30"/>
        <v>0</v>
      </c>
      <c r="AO73" s="552"/>
      <c r="AP73" s="577">
        <f t="shared" si="27"/>
        <v>0</v>
      </c>
      <c r="AQ73" s="552"/>
      <c r="AR73" s="552"/>
      <c r="AS73" s="552"/>
      <c r="AT73" s="552"/>
      <c r="AU73" s="552"/>
      <c r="AV73" s="552"/>
      <c r="AW73" s="552"/>
      <c r="AX73" s="552"/>
      <c r="AY73" s="552"/>
      <c r="AZ73" s="552"/>
      <c r="BA73" s="552"/>
      <c r="BB73" s="552"/>
      <c r="BC73" s="583"/>
      <c r="BD73" s="552" t="s">
        <v>85</v>
      </c>
      <c r="BE73" s="552"/>
      <c r="BF73" s="552"/>
      <c r="BG73" s="574">
        <f t="shared" si="31"/>
        <v>0</v>
      </c>
      <c r="BH73" s="552"/>
      <c r="BI73" s="577">
        <f t="shared" si="28"/>
        <v>0</v>
      </c>
      <c r="BJ73" s="552"/>
      <c r="BK73" s="552"/>
      <c r="BL73" s="552"/>
      <c r="BM73" s="552"/>
      <c r="BN73" s="552"/>
      <c r="BO73" s="552"/>
      <c r="BP73" s="552"/>
      <c r="BQ73" s="552"/>
      <c r="BR73" s="552"/>
      <c r="BS73" s="552"/>
      <c r="BT73" s="552"/>
      <c r="BU73" s="552"/>
      <c r="BV73" s="552"/>
      <c r="BW73" s="552"/>
    </row>
    <row r="74" spans="1:75">
      <c r="A74" s="552">
        <v>72</v>
      </c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 t="e">
        <f>VLOOKUP(L74,'償却率（定額法）'!$B$6:$C$104,2)</f>
        <v>#N/A</v>
      </c>
      <c r="N74" s="659"/>
      <c r="O74" s="659"/>
      <c r="P74" s="573">
        <f t="shared" ref="P74:P104" si="32">IF(O74="",N74,O74)</f>
        <v>0</v>
      </c>
      <c r="Q74" s="574">
        <f t="shared" ref="Q74:Q104" si="33">YEAR(P74)</f>
        <v>1900</v>
      </c>
      <c r="R74" s="574">
        <f t="shared" ref="R74:R104" si="34">MONTH(P74)</f>
        <v>1</v>
      </c>
      <c r="S74" s="574">
        <f t="shared" ref="S74:S104" si="35">DAY(N74)</f>
        <v>0</v>
      </c>
      <c r="T74" s="552" t="str">
        <f t="shared" ref="T74:T104" si="36">IF(Q74=1900,"",IF(R74&lt;4,Q74-1,Q74))</f>
        <v/>
      </c>
      <c r="U74" s="575"/>
      <c r="V74" s="581">
        <v>1</v>
      </c>
      <c r="W74" s="552"/>
      <c r="X74" s="576">
        <f t="shared" si="21"/>
        <v>0</v>
      </c>
      <c r="Y74" s="576">
        <f t="shared" si="29"/>
        <v>0</v>
      </c>
      <c r="Z74" s="552"/>
      <c r="AA74" s="552"/>
      <c r="AB74" s="552"/>
      <c r="AC74" s="552"/>
      <c r="AD74" s="552"/>
      <c r="AE74" s="552"/>
      <c r="AF74" s="552"/>
      <c r="AG74" s="552"/>
      <c r="AH74" s="552"/>
      <c r="AI74" s="552"/>
      <c r="AJ74" s="552"/>
      <c r="AK74" s="552"/>
      <c r="AL74" s="552"/>
      <c r="AM74" s="552"/>
      <c r="AN74" s="582">
        <f t="shared" si="30"/>
        <v>0</v>
      </c>
      <c r="AO74" s="552"/>
      <c r="AP74" s="577">
        <f t="shared" ref="AP74:AP104" si="37">Y74-AN74</f>
        <v>0</v>
      </c>
      <c r="AQ74" s="552"/>
      <c r="AR74" s="552"/>
      <c r="AS74" s="552"/>
      <c r="AT74" s="552"/>
      <c r="AU74" s="552"/>
      <c r="AV74" s="552"/>
      <c r="AW74" s="552"/>
      <c r="AX74" s="552"/>
      <c r="AY74" s="552"/>
      <c r="AZ74" s="552"/>
      <c r="BA74" s="552"/>
      <c r="BB74" s="552"/>
      <c r="BC74" s="583"/>
      <c r="BD74" s="552" t="s">
        <v>85</v>
      </c>
      <c r="BE74" s="552"/>
      <c r="BF74" s="552"/>
      <c r="BG74" s="574">
        <f t="shared" si="31"/>
        <v>0</v>
      </c>
      <c r="BH74" s="552"/>
      <c r="BI74" s="577">
        <f t="shared" ref="BI74:BI104" si="38">U74-AP74</f>
        <v>0</v>
      </c>
      <c r="BJ74" s="552"/>
      <c r="BK74" s="552"/>
      <c r="BL74" s="552"/>
      <c r="BM74" s="552"/>
      <c r="BN74" s="552"/>
      <c r="BO74" s="552"/>
      <c r="BP74" s="552"/>
      <c r="BQ74" s="552"/>
      <c r="BR74" s="552"/>
      <c r="BS74" s="552"/>
      <c r="BT74" s="552"/>
      <c r="BU74" s="552"/>
      <c r="BV74" s="552"/>
      <c r="BW74" s="552"/>
    </row>
    <row r="75" spans="1:75">
      <c r="A75" s="552">
        <v>73</v>
      </c>
      <c r="B75" s="552"/>
      <c r="C75" s="552"/>
      <c r="D75" s="552"/>
      <c r="E75" s="552"/>
      <c r="F75" s="552"/>
      <c r="G75" s="552"/>
      <c r="H75" s="552"/>
      <c r="I75" s="552"/>
      <c r="J75" s="552"/>
      <c r="K75" s="552"/>
      <c r="L75" s="552"/>
      <c r="M75" s="552" t="e">
        <f>VLOOKUP(L75,'償却率（定額法）'!$B$6:$C$104,2)</f>
        <v>#N/A</v>
      </c>
      <c r="N75" s="659"/>
      <c r="O75" s="659"/>
      <c r="P75" s="573">
        <f t="shared" si="32"/>
        <v>0</v>
      </c>
      <c r="Q75" s="574">
        <f t="shared" si="33"/>
        <v>1900</v>
      </c>
      <c r="R75" s="574">
        <f t="shared" si="34"/>
        <v>1</v>
      </c>
      <c r="S75" s="574">
        <f t="shared" si="35"/>
        <v>0</v>
      </c>
      <c r="T75" s="552" t="str">
        <f t="shared" si="36"/>
        <v/>
      </c>
      <c r="U75" s="575"/>
      <c r="V75" s="581">
        <v>1</v>
      </c>
      <c r="W75" s="552"/>
      <c r="X75" s="576">
        <f t="shared" ref="X75:X138" si="39">IF(BG75=0,0,IF(BG75&gt;L75,U75-1,ROUND((U75*M75)*(BG75-1),0)))</f>
        <v>0</v>
      </c>
      <c r="Y75" s="576">
        <f t="shared" si="29"/>
        <v>0</v>
      </c>
      <c r="Z75" s="552"/>
      <c r="AA75" s="552"/>
      <c r="AB75" s="552"/>
      <c r="AC75" s="552"/>
      <c r="AD75" s="552"/>
      <c r="AE75" s="552"/>
      <c r="AF75" s="552"/>
      <c r="AG75" s="552"/>
      <c r="AH75" s="552"/>
      <c r="AI75" s="552"/>
      <c r="AJ75" s="552"/>
      <c r="AK75" s="552"/>
      <c r="AL75" s="552"/>
      <c r="AM75" s="552"/>
      <c r="AN75" s="582">
        <f t="shared" si="30"/>
        <v>0</v>
      </c>
      <c r="AO75" s="552"/>
      <c r="AP75" s="577">
        <f t="shared" si="37"/>
        <v>0</v>
      </c>
      <c r="AQ75" s="552"/>
      <c r="AR75" s="552"/>
      <c r="AS75" s="552"/>
      <c r="AT75" s="552"/>
      <c r="AU75" s="552"/>
      <c r="AV75" s="552"/>
      <c r="AW75" s="552"/>
      <c r="AX75" s="552"/>
      <c r="AY75" s="552"/>
      <c r="AZ75" s="552"/>
      <c r="BA75" s="552"/>
      <c r="BB75" s="552"/>
      <c r="BC75" s="583"/>
      <c r="BD75" s="552" t="s">
        <v>85</v>
      </c>
      <c r="BE75" s="552"/>
      <c r="BF75" s="552"/>
      <c r="BG75" s="574">
        <f t="shared" si="31"/>
        <v>0</v>
      </c>
      <c r="BH75" s="552"/>
      <c r="BI75" s="577">
        <f t="shared" si="38"/>
        <v>0</v>
      </c>
      <c r="BJ75" s="552"/>
      <c r="BK75" s="552"/>
      <c r="BL75" s="552"/>
      <c r="BM75" s="552"/>
      <c r="BN75" s="552"/>
      <c r="BO75" s="552"/>
      <c r="BP75" s="552"/>
      <c r="BQ75" s="552"/>
      <c r="BR75" s="552"/>
      <c r="BS75" s="552"/>
      <c r="BT75" s="552"/>
      <c r="BU75" s="552"/>
      <c r="BV75" s="552"/>
      <c r="BW75" s="552"/>
    </row>
    <row r="76" spans="1:75">
      <c r="A76" s="552">
        <v>74</v>
      </c>
      <c r="B76" s="552"/>
      <c r="C76" s="552"/>
      <c r="D76" s="552"/>
      <c r="E76" s="552"/>
      <c r="F76" s="552"/>
      <c r="G76" s="552"/>
      <c r="H76" s="552"/>
      <c r="I76" s="552"/>
      <c r="J76" s="552"/>
      <c r="K76" s="552"/>
      <c r="L76" s="552"/>
      <c r="M76" s="552" t="e">
        <f>VLOOKUP(L76,'償却率（定額法）'!$B$6:$C$104,2)</f>
        <v>#N/A</v>
      </c>
      <c r="N76" s="659"/>
      <c r="O76" s="659"/>
      <c r="P76" s="573">
        <f t="shared" si="32"/>
        <v>0</v>
      </c>
      <c r="Q76" s="574">
        <f t="shared" si="33"/>
        <v>1900</v>
      </c>
      <c r="R76" s="574">
        <f t="shared" si="34"/>
        <v>1</v>
      </c>
      <c r="S76" s="574">
        <f t="shared" si="35"/>
        <v>0</v>
      </c>
      <c r="T76" s="552" t="str">
        <f t="shared" si="36"/>
        <v/>
      </c>
      <c r="U76" s="575"/>
      <c r="V76" s="581">
        <v>1</v>
      </c>
      <c r="W76" s="552"/>
      <c r="X76" s="576">
        <f t="shared" si="39"/>
        <v>0</v>
      </c>
      <c r="Y76" s="576">
        <f t="shared" si="29"/>
        <v>0</v>
      </c>
      <c r="Z76" s="552"/>
      <c r="AA76" s="552"/>
      <c r="AB76" s="552"/>
      <c r="AC76" s="552"/>
      <c r="AD76" s="552"/>
      <c r="AE76" s="552"/>
      <c r="AF76" s="552"/>
      <c r="AG76" s="552"/>
      <c r="AH76" s="552"/>
      <c r="AI76" s="552"/>
      <c r="AJ76" s="552"/>
      <c r="AK76" s="552"/>
      <c r="AL76" s="552"/>
      <c r="AM76" s="552"/>
      <c r="AN76" s="582">
        <f t="shared" si="30"/>
        <v>0</v>
      </c>
      <c r="AO76" s="552"/>
      <c r="AP76" s="577">
        <f t="shared" si="37"/>
        <v>0</v>
      </c>
      <c r="AQ76" s="552"/>
      <c r="AR76" s="552"/>
      <c r="AS76" s="552"/>
      <c r="AT76" s="552"/>
      <c r="AU76" s="552"/>
      <c r="AV76" s="552"/>
      <c r="AW76" s="552"/>
      <c r="AX76" s="552"/>
      <c r="AY76" s="552"/>
      <c r="AZ76" s="552"/>
      <c r="BA76" s="552"/>
      <c r="BB76" s="552"/>
      <c r="BC76" s="583"/>
      <c r="BD76" s="552" t="s">
        <v>85</v>
      </c>
      <c r="BE76" s="552"/>
      <c r="BF76" s="552"/>
      <c r="BG76" s="574">
        <f t="shared" si="31"/>
        <v>0</v>
      </c>
      <c r="BH76" s="552"/>
      <c r="BI76" s="577">
        <f t="shared" si="38"/>
        <v>0</v>
      </c>
      <c r="BJ76" s="552"/>
      <c r="BK76" s="552"/>
      <c r="BL76" s="552"/>
      <c r="BM76" s="552"/>
      <c r="BN76" s="552"/>
      <c r="BO76" s="552"/>
      <c r="BP76" s="552"/>
      <c r="BQ76" s="552"/>
      <c r="BR76" s="552"/>
      <c r="BS76" s="552"/>
      <c r="BT76" s="552"/>
      <c r="BU76" s="552"/>
      <c r="BV76" s="552"/>
      <c r="BW76" s="552"/>
    </row>
    <row r="77" spans="1:75">
      <c r="A77" s="552">
        <v>75</v>
      </c>
      <c r="B77" s="552"/>
      <c r="C77" s="552"/>
      <c r="D77" s="552"/>
      <c r="E77" s="552"/>
      <c r="F77" s="552"/>
      <c r="G77" s="552"/>
      <c r="H77" s="552"/>
      <c r="I77" s="552"/>
      <c r="J77" s="552"/>
      <c r="K77" s="552"/>
      <c r="L77" s="552"/>
      <c r="M77" s="552" t="e">
        <f>VLOOKUP(L77,'償却率（定額法）'!$B$6:$C$104,2)</f>
        <v>#N/A</v>
      </c>
      <c r="N77" s="659"/>
      <c r="O77" s="659"/>
      <c r="P77" s="573">
        <f t="shared" si="32"/>
        <v>0</v>
      </c>
      <c r="Q77" s="574">
        <f t="shared" si="33"/>
        <v>1900</v>
      </c>
      <c r="R77" s="574">
        <f t="shared" si="34"/>
        <v>1</v>
      </c>
      <c r="S77" s="574">
        <f t="shared" si="35"/>
        <v>0</v>
      </c>
      <c r="T77" s="552" t="str">
        <f t="shared" si="36"/>
        <v/>
      </c>
      <c r="U77" s="575"/>
      <c r="V77" s="581">
        <v>1</v>
      </c>
      <c r="W77" s="552"/>
      <c r="X77" s="576">
        <f t="shared" si="39"/>
        <v>0</v>
      </c>
      <c r="Y77" s="576">
        <f t="shared" si="29"/>
        <v>0</v>
      </c>
      <c r="Z77" s="552"/>
      <c r="AA77" s="552"/>
      <c r="AB77" s="552"/>
      <c r="AC77" s="552"/>
      <c r="AD77" s="552"/>
      <c r="AE77" s="552"/>
      <c r="AF77" s="552"/>
      <c r="AG77" s="552"/>
      <c r="AH77" s="552"/>
      <c r="AI77" s="552"/>
      <c r="AJ77" s="552"/>
      <c r="AK77" s="552"/>
      <c r="AL77" s="552"/>
      <c r="AM77" s="552"/>
      <c r="AN77" s="582">
        <f t="shared" si="30"/>
        <v>0</v>
      </c>
      <c r="AO77" s="552"/>
      <c r="AP77" s="577">
        <f t="shared" si="37"/>
        <v>0</v>
      </c>
      <c r="AQ77" s="552"/>
      <c r="AR77" s="552"/>
      <c r="AS77" s="552"/>
      <c r="AT77" s="552"/>
      <c r="AU77" s="552"/>
      <c r="AV77" s="552"/>
      <c r="AW77" s="552"/>
      <c r="AX77" s="552"/>
      <c r="AY77" s="552"/>
      <c r="AZ77" s="552"/>
      <c r="BA77" s="552"/>
      <c r="BB77" s="552"/>
      <c r="BC77" s="583"/>
      <c r="BD77" s="552" t="s">
        <v>85</v>
      </c>
      <c r="BE77" s="552"/>
      <c r="BF77" s="552"/>
      <c r="BG77" s="574">
        <f t="shared" si="31"/>
        <v>0</v>
      </c>
      <c r="BH77" s="552"/>
      <c r="BI77" s="577">
        <f t="shared" si="38"/>
        <v>0</v>
      </c>
      <c r="BJ77" s="552"/>
      <c r="BK77" s="552"/>
      <c r="BL77" s="552"/>
      <c r="BM77" s="552"/>
      <c r="BN77" s="552"/>
      <c r="BO77" s="552"/>
      <c r="BP77" s="552"/>
      <c r="BQ77" s="552"/>
      <c r="BR77" s="552"/>
      <c r="BS77" s="552"/>
      <c r="BT77" s="552"/>
      <c r="BU77" s="552"/>
      <c r="BV77" s="552"/>
      <c r="BW77" s="552"/>
    </row>
    <row r="78" spans="1:75">
      <c r="A78" s="552">
        <v>76</v>
      </c>
      <c r="B78" s="552"/>
      <c r="C78" s="552"/>
      <c r="D78" s="552"/>
      <c r="E78" s="552"/>
      <c r="F78" s="552"/>
      <c r="G78" s="552"/>
      <c r="H78" s="552"/>
      <c r="I78" s="552"/>
      <c r="J78" s="552"/>
      <c r="K78" s="552"/>
      <c r="L78" s="552"/>
      <c r="M78" s="552" t="e">
        <f>VLOOKUP(L78,'償却率（定額法）'!$B$6:$C$104,2)</f>
        <v>#N/A</v>
      </c>
      <c r="N78" s="659"/>
      <c r="O78" s="659"/>
      <c r="P78" s="573">
        <f t="shared" si="32"/>
        <v>0</v>
      </c>
      <c r="Q78" s="574">
        <f t="shared" si="33"/>
        <v>1900</v>
      </c>
      <c r="R78" s="574">
        <f t="shared" si="34"/>
        <v>1</v>
      </c>
      <c r="S78" s="574">
        <f t="shared" si="35"/>
        <v>0</v>
      </c>
      <c r="T78" s="552" t="str">
        <f t="shared" si="36"/>
        <v/>
      </c>
      <c r="U78" s="575"/>
      <c r="V78" s="581">
        <v>1</v>
      </c>
      <c r="W78" s="552"/>
      <c r="X78" s="576">
        <f t="shared" si="39"/>
        <v>0</v>
      </c>
      <c r="Y78" s="576">
        <f t="shared" si="29"/>
        <v>0</v>
      </c>
      <c r="Z78" s="552"/>
      <c r="AA78" s="552"/>
      <c r="AB78" s="552"/>
      <c r="AC78" s="552"/>
      <c r="AD78" s="552"/>
      <c r="AE78" s="552"/>
      <c r="AF78" s="552"/>
      <c r="AG78" s="552"/>
      <c r="AH78" s="552"/>
      <c r="AI78" s="552"/>
      <c r="AJ78" s="552"/>
      <c r="AK78" s="552"/>
      <c r="AL78" s="552"/>
      <c r="AM78" s="552"/>
      <c r="AN78" s="582">
        <f t="shared" si="30"/>
        <v>0</v>
      </c>
      <c r="AO78" s="552"/>
      <c r="AP78" s="577">
        <f t="shared" si="37"/>
        <v>0</v>
      </c>
      <c r="AQ78" s="552"/>
      <c r="AR78" s="552"/>
      <c r="AS78" s="552"/>
      <c r="AT78" s="552"/>
      <c r="AU78" s="552"/>
      <c r="AV78" s="552"/>
      <c r="AW78" s="552"/>
      <c r="AX78" s="552"/>
      <c r="AY78" s="552"/>
      <c r="AZ78" s="552"/>
      <c r="BA78" s="552"/>
      <c r="BB78" s="552"/>
      <c r="BC78" s="583"/>
      <c r="BD78" s="552" t="s">
        <v>85</v>
      </c>
      <c r="BE78" s="552"/>
      <c r="BF78" s="552"/>
      <c r="BG78" s="574">
        <f t="shared" si="31"/>
        <v>0</v>
      </c>
      <c r="BH78" s="552"/>
      <c r="BI78" s="577">
        <f t="shared" si="38"/>
        <v>0</v>
      </c>
      <c r="BJ78" s="552"/>
      <c r="BK78" s="552"/>
      <c r="BL78" s="552"/>
      <c r="BM78" s="552"/>
      <c r="BN78" s="552"/>
      <c r="BO78" s="552"/>
      <c r="BP78" s="552"/>
      <c r="BQ78" s="552"/>
      <c r="BR78" s="552"/>
      <c r="BS78" s="552"/>
      <c r="BT78" s="552"/>
      <c r="BU78" s="552"/>
      <c r="BV78" s="552"/>
      <c r="BW78" s="552"/>
    </row>
    <row r="79" spans="1:75">
      <c r="A79" s="552">
        <v>77</v>
      </c>
      <c r="B79" s="552"/>
      <c r="C79" s="552"/>
      <c r="D79" s="552"/>
      <c r="E79" s="552"/>
      <c r="F79" s="552"/>
      <c r="G79" s="552"/>
      <c r="H79" s="552"/>
      <c r="I79" s="552"/>
      <c r="J79" s="552"/>
      <c r="K79" s="552"/>
      <c r="L79" s="552"/>
      <c r="M79" s="552" t="e">
        <f>VLOOKUP(L79,'償却率（定額法）'!$B$6:$C$104,2)</f>
        <v>#N/A</v>
      </c>
      <c r="N79" s="659"/>
      <c r="O79" s="659"/>
      <c r="P79" s="573">
        <f t="shared" si="32"/>
        <v>0</v>
      </c>
      <c r="Q79" s="574">
        <f t="shared" si="33"/>
        <v>1900</v>
      </c>
      <c r="R79" s="574">
        <f t="shared" si="34"/>
        <v>1</v>
      </c>
      <c r="S79" s="574">
        <f t="shared" si="35"/>
        <v>0</v>
      </c>
      <c r="T79" s="552" t="str">
        <f t="shared" si="36"/>
        <v/>
      </c>
      <c r="U79" s="575"/>
      <c r="V79" s="581">
        <v>1</v>
      </c>
      <c r="W79" s="552"/>
      <c r="X79" s="576">
        <f t="shared" si="39"/>
        <v>0</v>
      </c>
      <c r="Y79" s="576">
        <f t="shared" si="29"/>
        <v>0</v>
      </c>
      <c r="Z79" s="552"/>
      <c r="AA79" s="552"/>
      <c r="AB79" s="552"/>
      <c r="AC79" s="552"/>
      <c r="AD79" s="552"/>
      <c r="AE79" s="552"/>
      <c r="AF79" s="552"/>
      <c r="AG79" s="552"/>
      <c r="AH79" s="552"/>
      <c r="AI79" s="552"/>
      <c r="AJ79" s="552"/>
      <c r="AK79" s="552"/>
      <c r="AL79" s="552"/>
      <c r="AM79" s="552"/>
      <c r="AN79" s="582">
        <f t="shared" si="30"/>
        <v>0</v>
      </c>
      <c r="AO79" s="552"/>
      <c r="AP79" s="577">
        <f t="shared" si="37"/>
        <v>0</v>
      </c>
      <c r="AQ79" s="552"/>
      <c r="AR79" s="552"/>
      <c r="AS79" s="552"/>
      <c r="AT79" s="552"/>
      <c r="AU79" s="552"/>
      <c r="AV79" s="552"/>
      <c r="AW79" s="552"/>
      <c r="AX79" s="552"/>
      <c r="AY79" s="552"/>
      <c r="AZ79" s="552"/>
      <c r="BA79" s="552"/>
      <c r="BB79" s="552"/>
      <c r="BC79" s="583"/>
      <c r="BD79" s="552" t="s">
        <v>85</v>
      </c>
      <c r="BE79" s="552"/>
      <c r="BF79" s="552"/>
      <c r="BG79" s="574">
        <f t="shared" si="31"/>
        <v>0</v>
      </c>
      <c r="BH79" s="552"/>
      <c r="BI79" s="577">
        <f t="shared" si="38"/>
        <v>0</v>
      </c>
      <c r="BJ79" s="552"/>
      <c r="BK79" s="552"/>
      <c r="BL79" s="552"/>
      <c r="BM79" s="552"/>
      <c r="BN79" s="552"/>
      <c r="BO79" s="552"/>
      <c r="BP79" s="552"/>
      <c r="BQ79" s="552"/>
      <c r="BR79" s="552"/>
      <c r="BS79" s="552"/>
      <c r="BT79" s="552"/>
      <c r="BU79" s="552"/>
      <c r="BV79" s="552"/>
      <c r="BW79" s="552"/>
    </row>
    <row r="80" spans="1:75">
      <c r="A80" s="552">
        <v>78</v>
      </c>
      <c r="B80" s="552"/>
      <c r="C80" s="552"/>
      <c r="D80" s="552"/>
      <c r="E80" s="552"/>
      <c r="F80" s="552"/>
      <c r="G80" s="552"/>
      <c r="H80" s="552"/>
      <c r="I80" s="552"/>
      <c r="J80" s="552"/>
      <c r="K80" s="552"/>
      <c r="L80" s="552"/>
      <c r="M80" s="552" t="e">
        <f>VLOOKUP(L80,'償却率（定額法）'!$B$6:$C$104,2)</f>
        <v>#N/A</v>
      </c>
      <c r="N80" s="659"/>
      <c r="O80" s="659"/>
      <c r="P80" s="573">
        <f t="shared" si="32"/>
        <v>0</v>
      </c>
      <c r="Q80" s="574">
        <f t="shared" si="33"/>
        <v>1900</v>
      </c>
      <c r="R80" s="574">
        <f t="shared" si="34"/>
        <v>1</v>
      </c>
      <c r="S80" s="574">
        <f t="shared" si="35"/>
        <v>0</v>
      </c>
      <c r="T80" s="552" t="str">
        <f t="shared" si="36"/>
        <v/>
      </c>
      <c r="U80" s="575"/>
      <c r="V80" s="581">
        <v>1</v>
      </c>
      <c r="W80" s="552"/>
      <c r="X80" s="576">
        <f t="shared" si="39"/>
        <v>0</v>
      </c>
      <c r="Y80" s="576">
        <f t="shared" si="29"/>
        <v>0</v>
      </c>
      <c r="Z80" s="552"/>
      <c r="AA80" s="552"/>
      <c r="AB80" s="552"/>
      <c r="AC80" s="552"/>
      <c r="AD80" s="552"/>
      <c r="AE80" s="552"/>
      <c r="AF80" s="552"/>
      <c r="AG80" s="552"/>
      <c r="AH80" s="552"/>
      <c r="AI80" s="552"/>
      <c r="AJ80" s="552"/>
      <c r="AK80" s="552"/>
      <c r="AL80" s="552"/>
      <c r="AM80" s="552"/>
      <c r="AN80" s="582">
        <f t="shared" si="30"/>
        <v>0</v>
      </c>
      <c r="AO80" s="552"/>
      <c r="AP80" s="577">
        <f t="shared" si="37"/>
        <v>0</v>
      </c>
      <c r="AQ80" s="552"/>
      <c r="AR80" s="552"/>
      <c r="AS80" s="552"/>
      <c r="AT80" s="552"/>
      <c r="AU80" s="552"/>
      <c r="AV80" s="552"/>
      <c r="AW80" s="552"/>
      <c r="AX80" s="552"/>
      <c r="AY80" s="552"/>
      <c r="AZ80" s="552"/>
      <c r="BA80" s="552"/>
      <c r="BB80" s="552"/>
      <c r="BC80" s="583"/>
      <c r="BD80" s="552" t="s">
        <v>85</v>
      </c>
      <c r="BE80" s="552"/>
      <c r="BF80" s="552"/>
      <c r="BG80" s="574">
        <f t="shared" si="31"/>
        <v>0</v>
      </c>
      <c r="BH80" s="552"/>
      <c r="BI80" s="577">
        <f t="shared" si="38"/>
        <v>0</v>
      </c>
      <c r="BJ80" s="552"/>
      <c r="BK80" s="552"/>
      <c r="BL80" s="552"/>
      <c r="BM80" s="552"/>
      <c r="BN80" s="552"/>
      <c r="BO80" s="552"/>
      <c r="BP80" s="552"/>
      <c r="BQ80" s="552"/>
      <c r="BR80" s="552"/>
      <c r="BS80" s="552"/>
      <c r="BT80" s="552"/>
      <c r="BU80" s="552"/>
      <c r="BV80" s="552"/>
      <c r="BW80" s="552"/>
    </row>
    <row r="81" spans="1:75">
      <c r="A81" s="552">
        <v>79</v>
      </c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 t="e">
        <f>VLOOKUP(L81,'償却率（定額法）'!$B$6:$C$104,2)</f>
        <v>#N/A</v>
      </c>
      <c r="N81" s="659"/>
      <c r="O81" s="659"/>
      <c r="P81" s="573">
        <f t="shared" si="32"/>
        <v>0</v>
      </c>
      <c r="Q81" s="574">
        <f t="shared" si="33"/>
        <v>1900</v>
      </c>
      <c r="R81" s="574">
        <f t="shared" si="34"/>
        <v>1</v>
      </c>
      <c r="S81" s="574">
        <f t="shared" si="35"/>
        <v>0</v>
      </c>
      <c r="T81" s="552" t="str">
        <f t="shared" si="36"/>
        <v/>
      </c>
      <c r="U81" s="575"/>
      <c r="V81" s="581">
        <v>1</v>
      </c>
      <c r="W81" s="552"/>
      <c r="X81" s="576">
        <f t="shared" si="39"/>
        <v>0</v>
      </c>
      <c r="Y81" s="576">
        <f t="shared" si="29"/>
        <v>0</v>
      </c>
      <c r="Z81" s="552"/>
      <c r="AA81" s="552"/>
      <c r="AB81" s="552"/>
      <c r="AC81" s="552"/>
      <c r="AD81" s="552"/>
      <c r="AE81" s="552"/>
      <c r="AF81" s="552"/>
      <c r="AG81" s="552"/>
      <c r="AH81" s="552"/>
      <c r="AI81" s="552"/>
      <c r="AJ81" s="552"/>
      <c r="AK81" s="552"/>
      <c r="AL81" s="552"/>
      <c r="AM81" s="552"/>
      <c r="AN81" s="582">
        <f t="shared" si="30"/>
        <v>0</v>
      </c>
      <c r="AO81" s="552"/>
      <c r="AP81" s="577">
        <f t="shared" si="37"/>
        <v>0</v>
      </c>
      <c r="AQ81" s="552"/>
      <c r="AR81" s="552"/>
      <c r="AS81" s="552"/>
      <c r="AT81" s="552"/>
      <c r="AU81" s="552"/>
      <c r="AV81" s="552"/>
      <c r="AW81" s="552"/>
      <c r="AX81" s="552"/>
      <c r="AY81" s="552"/>
      <c r="AZ81" s="552"/>
      <c r="BA81" s="552"/>
      <c r="BB81" s="552"/>
      <c r="BC81" s="583"/>
      <c r="BD81" s="552" t="s">
        <v>85</v>
      </c>
      <c r="BE81" s="552"/>
      <c r="BF81" s="552"/>
      <c r="BG81" s="574">
        <f t="shared" si="31"/>
        <v>0</v>
      </c>
      <c r="BH81" s="552"/>
      <c r="BI81" s="577">
        <f t="shared" si="38"/>
        <v>0</v>
      </c>
      <c r="BJ81" s="552"/>
      <c r="BK81" s="552"/>
      <c r="BL81" s="552"/>
      <c r="BM81" s="552"/>
      <c r="BN81" s="552"/>
      <c r="BO81" s="552"/>
      <c r="BP81" s="552"/>
      <c r="BQ81" s="552"/>
      <c r="BR81" s="552"/>
      <c r="BS81" s="552"/>
      <c r="BT81" s="552"/>
      <c r="BU81" s="552"/>
      <c r="BV81" s="552"/>
      <c r="BW81" s="552"/>
    </row>
    <row r="82" spans="1:75">
      <c r="A82" s="552">
        <v>80</v>
      </c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 t="e">
        <f>VLOOKUP(L82,'償却率（定額法）'!$B$6:$C$104,2)</f>
        <v>#N/A</v>
      </c>
      <c r="N82" s="659"/>
      <c r="O82" s="659"/>
      <c r="P82" s="573">
        <f t="shared" si="32"/>
        <v>0</v>
      </c>
      <c r="Q82" s="574">
        <f t="shared" si="33"/>
        <v>1900</v>
      </c>
      <c r="R82" s="574">
        <f t="shared" si="34"/>
        <v>1</v>
      </c>
      <c r="S82" s="574">
        <f t="shared" si="35"/>
        <v>0</v>
      </c>
      <c r="T82" s="552" t="str">
        <f t="shared" si="36"/>
        <v/>
      </c>
      <c r="U82" s="575"/>
      <c r="V82" s="581">
        <v>1</v>
      </c>
      <c r="W82" s="552"/>
      <c r="X82" s="576">
        <f t="shared" si="39"/>
        <v>0</v>
      </c>
      <c r="Y82" s="576">
        <f t="shared" si="29"/>
        <v>0</v>
      </c>
      <c r="Z82" s="552"/>
      <c r="AA82" s="552"/>
      <c r="AB82" s="552"/>
      <c r="AC82" s="552"/>
      <c r="AD82" s="552"/>
      <c r="AE82" s="552"/>
      <c r="AF82" s="552"/>
      <c r="AG82" s="552"/>
      <c r="AH82" s="552"/>
      <c r="AI82" s="552"/>
      <c r="AJ82" s="552"/>
      <c r="AK82" s="552"/>
      <c r="AL82" s="552"/>
      <c r="AM82" s="552"/>
      <c r="AN82" s="582">
        <f t="shared" si="30"/>
        <v>0</v>
      </c>
      <c r="AO82" s="552"/>
      <c r="AP82" s="577">
        <f t="shared" si="37"/>
        <v>0</v>
      </c>
      <c r="AQ82" s="552"/>
      <c r="AR82" s="552"/>
      <c r="AS82" s="552"/>
      <c r="AT82" s="552"/>
      <c r="AU82" s="552"/>
      <c r="AV82" s="552"/>
      <c r="AW82" s="552"/>
      <c r="AX82" s="552"/>
      <c r="AY82" s="552"/>
      <c r="AZ82" s="552"/>
      <c r="BA82" s="552"/>
      <c r="BB82" s="552"/>
      <c r="BC82" s="583"/>
      <c r="BD82" s="552" t="s">
        <v>85</v>
      </c>
      <c r="BE82" s="552"/>
      <c r="BF82" s="552"/>
      <c r="BG82" s="574">
        <f t="shared" si="31"/>
        <v>0</v>
      </c>
      <c r="BH82" s="552"/>
      <c r="BI82" s="577">
        <f t="shared" si="38"/>
        <v>0</v>
      </c>
      <c r="BJ82" s="552"/>
      <c r="BK82" s="552"/>
      <c r="BL82" s="552"/>
      <c r="BM82" s="552"/>
      <c r="BN82" s="552"/>
      <c r="BO82" s="552"/>
      <c r="BP82" s="552"/>
      <c r="BQ82" s="552"/>
      <c r="BR82" s="552"/>
      <c r="BS82" s="552"/>
      <c r="BT82" s="552"/>
      <c r="BU82" s="552"/>
      <c r="BV82" s="552"/>
      <c r="BW82" s="552"/>
    </row>
    <row r="83" spans="1:75">
      <c r="A83" s="552">
        <v>81</v>
      </c>
      <c r="B83" s="552"/>
      <c r="C83" s="552"/>
      <c r="D83" s="552"/>
      <c r="E83" s="552"/>
      <c r="F83" s="552"/>
      <c r="G83" s="552"/>
      <c r="H83" s="552"/>
      <c r="I83" s="552"/>
      <c r="J83" s="552"/>
      <c r="K83" s="552"/>
      <c r="L83" s="552"/>
      <c r="M83" s="552" t="e">
        <f>VLOOKUP(L83,'償却率（定額法）'!$B$6:$C$104,2)</f>
        <v>#N/A</v>
      </c>
      <c r="N83" s="659"/>
      <c r="O83" s="659"/>
      <c r="P83" s="573">
        <f t="shared" si="32"/>
        <v>0</v>
      </c>
      <c r="Q83" s="574">
        <f t="shared" si="33"/>
        <v>1900</v>
      </c>
      <c r="R83" s="574">
        <f t="shared" si="34"/>
        <v>1</v>
      </c>
      <c r="S83" s="574">
        <f t="shared" si="35"/>
        <v>0</v>
      </c>
      <c r="T83" s="552" t="str">
        <f t="shared" si="36"/>
        <v/>
      </c>
      <c r="U83" s="575"/>
      <c r="V83" s="581">
        <v>1</v>
      </c>
      <c r="W83" s="552"/>
      <c r="X83" s="576">
        <f t="shared" si="39"/>
        <v>0</v>
      </c>
      <c r="Y83" s="576">
        <f t="shared" si="29"/>
        <v>0</v>
      </c>
      <c r="Z83" s="552"/>
      <c r="AA83" s="552"/>
      <c r="AB83" s="552"/>
      <c r="AC83" s="552"/>
      <c r="AD83" s="552"/>
      <c r="AE83" s="552"/>
      <c r="AF83" s="552"/>
      <c r="AG83" s="552"/>
      <c r="AH83" s="552"/>
      <c r="AI83" s="552"/>
      <c r="AJ83" s="552"/>
      <c r="AK83" s="552"/>
      <c r="AL83" s="552"/>
      <c r="AM83" s="552"/>
      <c r="AN83" s="582">
        <f t="shared" si="30"/>
        <v>0</v>
      </c>
      <c r="AO83" s="552"/>
      <c r="AP83" s="577">
        <f t="shared" si="37"/>
        <v>0</v>
      </c>
      <c r="AQ83" s="552"/>
      <c r="AR83" s="552"/>
      <c r="AS83" s="552"/>
      <c r="AT83" s="552"/>
      <c r="AU83" s="552"/>
      <c r="AV83" s="552"/>
      <c r="AW83" s="552"/>
      <c r="AX83" s="552"/>
      <c r="AY83" s="552"/>
      <c r="AZ83" s="552"/>
      <c r="BA83" s="552"/>
      <c r="BB83" s="552"/>
      <c r="BC83" s="583"/>
      <c r="BD83" s="552" t="s">
        <v>85</v>
      </c>
      <c r="BE83" s="552"/>
      <c r="BF83" s="552"/>
      <c r="BG83" s="574">
        <f t="shared" si="31"/>
        <v>0</v>
      </c>
      <c r="BH83" s="552"/>
      <c r="BI83" s="577">
        <f t="shared" si="38"/>
        <v>0</v>
      </c>
      <c r="BJ83" s="552"/>
      <c r="BK83" s="552"/>
      <c r="BL83" s="552"/>
      <c r="BM83" s="552"/>
      <c r="BN83" s="552"/>
      <c r="BO83" s="552"/>
      <c r="BP83" s="552"/>
      <c r="BQ83" s="552"/>
      <c r="BR83" s="552"/>
      <c r="BS83" s="552"/>
      <c r="BT83" s="552"/>
      <c r="BU83" s="552"/>
      <c r="BV83" s="552"/>
      <c r="BW83" s="552"/>
    </row>
    <row r="84" spans="1:75">
      <c r="A84" s="552">
        <v>82</v>
      </c>
      <c r="B84" s="552"/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 t="e">
        <f>VLOOKUP(L84,'償却率（定額法）'!$B$6:$C$104,2)</f>
        <v>#N/A</v>
      </c>
      <c r="N84" s="659"/>
      <c r="O84" s="659"/>
      <c r="P84" s="573">
        <f t="shared" si="32"/>
        <v>0</v>
      </c>
      <c r="Q84" s="574">
        <f t="shared" si="33"/>
        <v>1900</v>
      </c>
      <c r="R84" s="574">
        <f t="shared" si="34"/>
        <v>1</v>
      </c>
      <c r="S84" s="574">
        <f t="shared" si="35"/>
        <v>0</v>
      </c>
      <c r="T84" s="552" t="str">
        <f t="shared" si="36"/>
        <v/>
      </c>
      <c r="U84" s="575"/>
      <c r="V84" s="581">
        <v>1</v>
      </c>
      <c r="W84" s="552"/>
      <c r="X84" s="576">
        <f t="shared" si="39"/>
        <v>0</v>
      </c>
      <c r="Y84" s="576">
        <f t="shared" si="29"/>
        <v>0</v>
      </c>
      <c r="Z84" s="552"/>
      <c r="AA84" s="552"/>
      <c r="AB84" s="552"/>
      <c r="AC84" s="552"/>
      <c r="AD84" s="552"/>
      <c r="AE84" s="552"/>
      <c r="AF84" s="552"/>
      <c r="AG84" s="552"/>
      <c r="AH84" s="552"/>
      <c r="AI84" s="552"/>
      <c r="AJ84" s="552"/>
      <c r="AK84" s="552"/>
      <c r="AL84" s="552"/>
      <c r="AM84" s="552"/>
      <c r="AN84" s="582">
        <f t="shared" si="30"/>
        <v>0</v>
      </c>
      <c r="AO84" s="552"/>
      <c r="AP84" s="577">
        <f t="shared" si="37"/>
        <v>0</v>
      </c>
      <c r="AQ84" s="552"/>
      <c r="AR84" s="552"/>
      <c r="AS84" s="552"/>
      <c r="AT84" s="552"/>
      <c r="AU84" s="552"/>
      <c r="AV84" s="552"/>
      <c r="AW84" s="552"/>
      <c r="AX84" s="552"/>
      <c r="AY84" s="552"/>
      <c r="AZ84" s="552"/>
      <c r="BA84" s="552"/>
      <c r="BB84" s="552"/>
      <c r="BC84" s="583"/>
      <c r="BD84" s="552" t="s">
        <v>85</v>
      </c>
      <c r="BE84" s="552"/>
      <c r="BF84" s="552"/>
      <c r="BG84" s="574">
        <f t="shared" si="31"/>
        <v>0</v>
      </c>
      <c r="BH84" s="552"/>
      <c r="BI84" s="577">
        <f t="shared" si="38"/>
        <v>0</v>
      </c>
      <c r="BJ84" s="552"/>
      <c r="BK84" s="552"/>
      <c r="BL84" s="552"/>
      <c r="BM84" s="552"/>
      <c r="BN84" s="552"/>
      <c r="BO84" s="552"/>
      <c r="BP84" s="552"/>
      <c r="BQ84" s="552"/>
      <c r="BR84" s="552"/>
      <c r="BS84" s="552"/>
      <c r="BT84" s="552"/>
      <c r="BU84" s="552"/>
      <c r="BV84" s="552"/>
      <c r="BW84" s="552"/>
    </row>
    <row r="85" spans="1:75">
      <c r="A85" s="552">
        <v>83</v>
      </c>
      <c r="B85" s="552"/>
      <c r="C85" s="552"/>
      <c r="D85" s="552"/>
      <c r="E85" s="552"/>
      <c r="F85" s="552"/>
      <c r="G85" s="552"/>
      <c r="H85" s="552"/>
      <c r="I85" s="552"/>
      <c r="J85" s="552"/>
      <c r="K85" s="552"/>
      <c r="L85" s="552"/>
      <c r="M85" s="552" t="e">
        <f>VLOOKUP(L85,'償却率（定額法）'!$B$6:$C$104,2)</f>
        <v>#N/A</v>
      </c>
      <c r="N85" s="659"/>
      <c r="O85" s="659"/>
      <c r="P85" s="573">
        <f t="shared" si="32"/>
        <v>0</v>
      </c>
      <c r="Q85" s="574">
        <f t="shared" si="33"/>
        <v>1900</v>
      </c>
      <c r="R85" s="574">
        <f t="shared" si="34"/>
        <v>1</v>
      </c>
      <c r="S85" s="574">
        <f t="shared" si="35"/>
        <v>0</v>
      </c>
      <c r="T85" s="552" t="str">
        <f t="shared" si="36"/>
        <v/>
      </c>
      <c r="U85" s="575"/>
      <c r="V85" s="581">
        <v>1</v>
      </c>
      <c r="W85" s="552"/>
      <c r="X85" s="576">
        <f t="shared" si="39"/>
        <v>0</v>
      </c>
      <c r="Y85" s="576">
        <f t="shared" si="29"/>
        <v>0</v>
      </c>
      <c r="Z85" s="552"/>
      <c r="AA85" s="552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82">
        <f t="shared" si="30"/>
        <v>0</v>
      </c>
      <c r="AO85" s="552"/>
      <c r="AP85" s="577">
        <f t="shared" si="37"/>
        <v>0</v>
      </c>
      <c r="AQ85" s="552"/>
      <c r="AR85" s="552"/>
      <c r="AS85" s="552"/>
      <c r="AT85" s="552"/>
      <c r="AU85" s="552"/>
      <c r="AV85" s="552"/>
      <c r="AW85" s="552"/>
      <c r="AX85" s="552"/>
      <c r="AY85" s="552"/>
      <c r="AZ85" s="552"/>
      <c r="BA85" s="552"/>
      <c r="BB85" s="552"/>
      <c r="BC85" s="583"/>
      <c r="BD85" s="552" t="s">
        <v>85</v>
      </c>
      <c r="BE85" s="552"/>
      <c r="BF85" s="552"/>
      <c r="BG85" s="574">
        <f t="shared" si="31"/>
        <v>0</v>
      </c>
      <c r="BH85" s="552"/>
      <c r="BI85" s="577">
        <f t="shared" si="38"/>
        <v>0</v>
      </c>
      <c r="BJ85" s="552"/>
      <c r="BK85" s="552"/>
      <c r="BL85" s="552"/>
      <c r="BM85" s="552"/>
      <c r="BN85" s="552"/>
      <c r="BO85" s="552"/>
      <c r="BP85" s="552"/>
      <c r="BQ85" s="552"/>
      <c r="BR85" s="552"/>
      <c r="BS85" s="552"/>
      <c r="BT85" s="552"/>
      <c r="BU85" s="552"/>
      <c r="BV85" s="552"/>
      <c r="BW85" s="552"/>
    </row>
    <row r="86" spans="1:75">
      <c r="A86" s="552">
        <v>84</v>
      </c>
      <c r="B86" s="552"/>
      <c r="C86" s="552"/>
      <c r="D86" s="552"/>
      <c r="E86" s="552"/>
      <c r="F86" s="552"/>
      <c r="G86" s="552"/>
      <c r="H86" s="552"/>
      <c r="I86" s="552"/>
      <c r="J86" s="552"/>
      <c r="K86" s="552"/>
      <c r="L86" s="552"/>
      <c r="M86" s="552" t="e">
        <f>VLOOKUP(L86,'償却率（定額法）'!$B$6:$C$104,2)</f>
        <v>#N/A</v>
      </c>
      <c r="N86" s="659"/>
      <c r="O86" s="659"/>
      <c r="P86" s="573">
        <f t="shared" si="32"/>
        <v>0</v>
      </c>
      <c r="Q86" s="574">
        <f t="shared" si="33"/>
        <v>1900</v>
      </c>
      <c r="R86" s="574">
        <f t="shared" si="34"/>
        <v>1</v>
      </c>
      <c r="S86" s="574">
        <f t="shared" si="35"/>
        <v>0</v>
      </c>
      <c r="T86" s="552" t="str">
        <f t="shared" si="36"/>
        <v/>
      </c>
      <c r="U86" s="575"/>
      <c r="V86" s="581">
        <v>1</v>
      </c>
      <c r="W86" s="552"/>
      <c r="X86" s="576">
        <f t="shared" si="39"/>
        <v>0</v>
      </c>
      <c r="Y86" s="576">
        <f t="shared" si="29"/>
        <v>0</v>
      </c>
      <c r="Z86" s="552"/>
      <c r="AA86" s="552"/>
      <c r="AB86" s="552"/>
      <c r="AC86" s="552"/>
      <c r="AD86" s="552"/>
      <c r="AE86" s="552"/>
      <c r="AF86" s="552"/>
      <c r="AG86" s="552"/>
      <c r="AH86" s="552"/>
      <c r="AI86" s="552"/>
      <c r="AJ86" s="552"/>
      <c r="AK86" s="552"/>
      <c r="AL86" s="552"/>
      <c r="AM86" s="552"/>
      <c r="AN86" s="582">
        <f t="shared" si="30"/>
        <v>0</v>
      </c>
      <c r="AO86" s="552"/>
      <c r="AP86" s="577">
        <f t="shared" si="37"/>
        <v>0</v>
      </c>
      <c r="AQ86" s="552"/>
      <c r="AR86" s="552"/>
      <c r="AS86" s="552"/>
      <c r="AT86" s="552"/>
      <c r="AU86" s="552"/>
      <c r="AV86" s="552"/>
      <c r="AW86" s="552"/>
      <c r="AX86" s="552"/>
      <c r="AY86" s="552"/>
      <c r="AZ86" s="552"/>
      <c r="BA86" s="552"/>
      <c r="BB86" s="552"/>
      <c r="BC86" s="583"/>
      <c r="BD86" s="552" t="s">
        <v>85</v>
      </c>
      <c r="BE86" s="552"/>
      <c r="BF86" s="552"/>
      <c r="BG86" s="574">
        <f t="shared" si="31"/>
        <v>0</v>
      </c>
      <c r="BH86" s="552"/>
      <c r="BI86" s="577">
        <f t="shared" si="38"/>
        <v>0</v>
      </c>
      <c r="BJ86" s="552"/>
      <c r="BK86" s="552"/>
      <c r="BL86" s="552"/>
      <c r="BM86" s="552"/>
      <c r="BN86" s="552"/>
      <c r="BO86" s="552"/>
      <c r="BP86" s="552"/>
      <c r="BQ86" s="552"/>
      <c r="BR86" s="552"/>
      <c r="BS86" s="552"/>
      <c r="BT86" s="552"/>
      <c r="BU86" s="552"/>
      <c r="BV86" s="552"/>
      <c r="BW86" s="552"/>
    </row>
    <row r="87" spans="1:75">
      <c r="A87" s="552">
        <v>85</v>
      </c>
      <c r="B87" s="552"/>
      <c r="C87" s="552"/>
      <c r="D87" s="552"/>
      <c r="E87" s="552"/>
      <c r="F87" s="552"/>
      <c r="G87" s="552"/>
      <c r="H87" s="552"/>
      <c r="I87" s="552"/>
      <c r="J87" s="552"/>
      <c r="K87" s="552"/>
      <c r="L87" s="552"/>
      <c r="M87" s="552" t="e">
        <f>VLOOKUP(L87,'償却率（定額法）'!$B$6:$C$104,2)</f>
        <v>#N/A</v>
      </c>
      <c r="N87" s="659"/>
      <c r="O87" s="659"/>
      <c r="P87" s="573">
        <f t="shared" si="32"/>
        <v>0</v>
      </c>
      <c r="Q87" s="574">
        <f t="shared" si="33"/>
        <v>1900</v>
      </c>
      <c r="R87" s="574">
        <f t="shared" si="34"/>
        <v>1</v>
      </c>
      <c r="S87" s="574">
        <f t="shared" si="35"/>
        <v>0</v>
      </c>
      <c r="T87" s="552" t="str">
        <f t="shared" si="36"/>
        <v/>
      </c>
      <c r="U87" s="575"/>
      <c r="V87" s="581">
        <v>1</v>
      </c>
      <c r="W87" s="552"/>
      <c r="X87" s="576">
        <f t="shared" si="39"/>
        <v>0</v>
      </c>
      <c r="Y87" s="576">
        <f t="shared" si="29"/>
        <v>0</v>
      </c>
      <c r="Z87" s="552"/>
      <c r="AA87" s="552"/>
      <c r="AB87" s="552"/>
      <c r="AC87" s="552"/>
      <c r="AD87" s="552"/>
      <c r="AE87" s="552"/>
      <c r="AF87" s="552"/>
      <c r="AG87" s="552"/>
      <c r="AH87" s="552"/>
      <c r="AI87" s="552"/>
      <c r="AJ87" s="552"/>
      <c r="AK87" s="552"/>
      <c r="AL87" s="552"/>
      <c r="AM87" s="552"/>
      <c r="AN87" s="582">
        <f t="shared" si="30"/>
        <v>0</v>
      </c>
      <c r="AO87" s="552"/>
      <c r="AP87" s="577">
        <f t="shared" si="37"/>
        <v>0</v>
      </c>
      <c r="AQ87" s="552"/>
      <c r="AR87" s="552"/>
      <c r="AS87" s="552"/>
      <c r="AT87" s="552"/>
      <c r="AU87" s="552"/>
      <c r="AV87" s="552"/>
      <c r="AW87" s="552"/>
      <c r="AX87" s="552"/>
      <c r="AY87" s="552"/>
      <c r="AZ87" s="552"/>
      <c r="BA87" s="552"/>
      <c r="BB87" s="552"/>
      <c r="BC87" s="583"/>
      <c r="BD87" s="552" t="s">
        <v>85</v>
      </c>
      <c r="BE87" s="552"/>
      <c r="BF87" s="552"/>
      <c r="BG87" s="574">
        <f t="shared" si="31"/>
        <v>0</v>
      </c>
      <c r="BH87" s="552"/>
      <c r="BI87" s="577">
        <f t="shared" si="38"/>
        <v>0</v>
      </c>
      <c r="BJ87" s="552"/>
      <c r="BK87" s="552"/>
      <c r="BL87" s="552"/>
      <c r="BM87" s="552"/>
      <c r="BN87" s="552"/>
      <c r="BO87" s="552"/>
      <c r="BP87" s="552"/>
      <c r="BQ87" s="552"/>
      <c r="BR87" s="552"/>
      <c r="BS87" s="552"/>
      <c r="BT87" s="552"/>
      <c r="BU87" s="552"/>
      <c r="BV87" s="552"/>
      <c r="BW87" s="552"/>
    </row>
    <row r="88" spans="1:75">
      <c r="A88" s="552">
        <v>86</v>
      </c>
      <c r="B88" s="552"/>
      <c r="C88" s="552"/>
      <c r="D88" s="552"/>
      <c r="E88" s="552"/>
      <c r="F88" s="552"/>
      <c r="G88" s="552"/>
      <c r="H88" s="552"/>
      <c r="I88" s="552"/>
      <c r="J88" s="552"/>
      <c r="K88" s="552"/>
      <c r="L88" s="552"/>
      <c r="M88" s="552" t="e">
        <f>VLOOKUP(L88,'償却率（定額法）'!$B$6:$C$104,2)</f>
        <v>#N/A</v>
      </c>
      <c r="N88" s="659"/>
      <c r="O88" s="659"/>
      <c r="P88" s="573">
        <f t="shared" si="32"/>
        <v>0</v>
      </c>
      <c r="Q88" s="574">
        <f t="shared" si="33"/>
        <v>1900</v>
      </c>
      <c r="R88" s="574">
        <f t="shared" si="34"/>
        <v>1</v>
      </c>
      <c r="S88" s="574">
        <f t="shared" si="35"/>
        <v>0</v>
      </c>
      <c r="T88" s="552" t="str">
        <f t="shared" si="36"/>
        <v/>
      </c>
      <c r="U88" s="575"/>
      <c r="V88" s="581">
        <v>1</v>
      </c>
      <c r="W88" s="552"/>
      <c r="X88" s="576">
        <f t="shared" si="39"/>
        <v>0</v>
      </c>
      <c r="Y88" s="576">
        <f t="shared" si="29"/>
        <v>0</v>
      </c>
      <c r="Z88" s="552"/>
      <c r="AA88" s="552"/>
      <c r="AB88" s="552"/>
      <c r="AC88" s="552"/>
      <c r="AD88" s="552"/>
      <c r="AE88" s="552"/>
      <c r="AF88" s="552"/>
      <c r="AG88" s="552"/>
      <c r="AH88" s="552"/>
      <c r="AI88" s="552"/>
      <c r="AJ88" s="552"/>
      <c r="AK88" s="552"/>
      <c r="AL88" s="552"/>
      <c r="AM88" s="552"/>
      <c r="AN88" s="582">
        <f t="shared" si="30"/>
        <v>0</v>
      </c>
      <c r="AO88" s="552"/>
      <c r="AP88" s="577">
        <f t="shared" si="37"/>
        <v>0</v>
      </c>
      <c r="AQ88" s="552"/>
      <c r="AR88" s="552"/>
      <c r="AS88" s="552"/>
      <c r="AT88" s="552"/>
      <c r="AU88" s="552"/>
      <c r="AV88" s="552"/>
      <c r="AW88" s="552"/>
      <c r="AX88" s="552"/>
      <c r="AY88" s="552"/>
      <c r="AZ88" s="552"/>
      <c r="BA88" s="552"/>
      <c r="BB88" s="552"/>
      <c r="BC88" s="583"/>
      <c r="BD88" s="552" t="s">
        <v>85</v>
      </c>
      <c r="BE88" s="552"/>
      <c r="BF88" s="552"/>
      <c r="BG88" s="574">
        <f t="shared" si="31"/>
        <v>0</v>
      </c>
      <c r="BH88" s="552"/>
      <c r="BI88" s="577">
        <f t="shared" si="38"/>
        <v>0</v>
      </c>
      <c r="BJ88" s="552"/>
      <c r="BK88" s="552"/>
      <c r="BL88" s="552"/>
      <c r="BM88" s="552"/>
      <c r="BN88" s="552"/>
      <c r="BO88" s="552"/>
      <c r="BP88" s="552"/>
      <c r="BQ88" s="552"/>
      <c r="BR88" s="552"/>
      <c r="BS88" s="552"/>
      <c r="BT88" s="552"/>
      <c r="BU88" s="552"/>
      <c r="BV88" s="552"/>
      <c r="BW88" s="552"/>
    </row>
    <row r="89" spans="1:75">
      <c r="A89" s="552">
        <v>87</v>
      </c>
      <c r="B89" s="552"/>
      <c r="C89" s="552"/>
      <c r="D89" s="552"/>
      <c r="E89" s="552"/>
      <c r="F89" s="552"/>
      <c r="G89" s="552"/>
      <c r="H89" s="552"/>
      <c r="I89" s="552"/>
      <c r="J89" s="552"/>
      <c r="K89" s="552"/>
      <c r="L89" s="552"/>
      <c r="M89" s="552" t="e">
        <f>VLOOKUP(L89,'償却率（定額法）'!$B$6:$C$104,2)</f>
        <v>#N/A</v>
      </c>
      <c r="N89" s="659"/>
      <c r="O89" s="659"/>
      <c r="P89" s="573">
        <f t="shared" si="32"/>
        <v>0</v>
      </c>
      <c r="Q89" s="574">
        <f t="shared" si="33"/>
        <v>1900</v>
      </c>
      <c r="R89" s="574">
        <f t="shared" si="34"/>
        <v>1</v>
      </c>
      <c r="S89" s="574">
        <f t="shared" si="35"/>
        <v>0</v>
      </c>
      <c r="T89" s="552" t="str">
        <f t="shared" si="36"/>
        <v/>
      </c>
      <c r="U89" s="575"/>
      <c r="V89" s="581">
        <v>1</v>
      </c>
      <c r="W89" s="552"/>
      <c r="X89" s="576">
        <f t="shared" si="39"/>
        <v>0</v>
      </c>
      <c r="Y89" s="576">
        <f t="shared" si="29"/>
        <v>0</v>
      </c>
      <c r="Z89" s="552"/>
      <c r="AA89" s="552"/>
      <c r="AB89" s="552"/>
      <c r="AC89" s="552"/>
      <c r="AD89" s="552"/>
      <c r="AE89" s="552"/>
      <c r="AF89" s="552"/>
      <c r="AG89" s="552"/>
      <c r="AH89" s="552"/>
      <c r="AI89" s="552"/>
      <c r="AJ89" s="552"/>
      <c r="AK89" s="552"/>
      <c r="AL89" s="552"/>
      <c r="AM89" s="552"/>
      <c r="AN89" s="582">
        <f t="shared" si="30"/>
        <v>0</v>
      </c>
      <c r="AO89" s="552"/>
      <c r="AP89" s="577">
        <f t="shared" si="37"/>
        <v>0</v>
      </c>
      <c r="AQ89" s="552"/>
      <c r="AR89" s="552"/>
      <c r="AS89" s="552"/>
      <c r="AT89" s="552"/>
      <c r="AU89" s="552"/>
      <c r="AV89" s="552"/>
      <c r="AW89" s="552"/>
      <c r="AX89" s="552"/>
      <c r="AY89" s="552"/>
      <c r="AZ89" s="552"/>
      <c r="BA89" s="552"/>
      <c r="BB89" s="552"/>
      <c r="BC89" s="583"/>
      <c r="BD89" s="552" t="s">
        <v>85</v>
      </c>
      <c r="BE89" s="552"/>
      <c r="BF89" s="552"/>
      <c r="BG89" s="574">
        <f t="shared" si="31"/>
        <v>0</v>
      </c>
      <c r="BH89" s="552"/>
      <c r="BI89" s="577">
        <f t="shared" si="38"/>
        <v>0</v>
      </c>
      <c r="BJ89" s="552"/>
      <c r="BK89" s="552"/>
      <c r="BL89" s="552"/>
      <c r="BM89" s="552"/>
      <c r="BN89" s="552"/>
      <c r="BO89" s="552"/>
      <c r="BP89" s="552"/>
      <c r="BQ89" s="552"/>
      <c r="BR89" s="552"/>
      <c r="BS89" s="552"/>
      <c r="BT89" s="552"/>
      <c r="BU89" s="552"/>
      <c r="BV89" s="552"/>
      <c r="BW89" s="552"/>
    </row>
    <row r="90" spans="1:75">
      <c r="A90" s="552">
        <v>88</v>
      </c>
      <c r="B90" s="552"/>
      <c r="C90" s="552"/>
      <c r="D90" s="552"/>
      <c r="E90" s="552"/>
      <c r="F90" s="552"/>
      <c r="G90" s="552"/>
      <c r="H90" s="552"/>
      <c r="I90" s="552"/>
      <c r="J90" s="552"/>
      <c r="K90" s="552"/>
      <c r="L90" s="552"/>
      <c r="M90" s="552" t="e">
        <f>VLOOKUP(L90,'償却率（定額法）'!$B$6:$C$104,2)</f>
        <v>#N/A</v>
      </c>
      <c r="N90" s="659"/>
      <c r="O90" s="659"/>
      <c r="P90" s="573">
        <f t="shared" si="32"/>
        <v>0</v>
      </c>
      <c r="Q90" s="574">
        <f t="shared" si="33"/>
        <v>1900</v>
      </c>
      <c r="R90" s="574">
        <f t="shared" si="34"/>
        <v>1</v>
      </c>
      <c r="S90" s="574">
        <f t="shared" si="35"/>
        <v>0</v>
      </c>
      <c r="T90" s="552" t="str">
        <f t="shared" si="36"/>
        <v/>
      </c>
      <c r="U90" s="575"/>
      <c r="V90" s="581">
        <v>1</v>
      </c>
      <c r="W90" s="552"/>
      <c r="X90" s="576">
        <f t="shared" si="39"/>
        <v>0</v>
      </c>
      <c r="Y90" s="576">
        <f t="shared" si="29"/>
        <v>0</v>
      </c>
      <c r="Z90" s="552"/>
      <c r="AA90" s="552"/>
      <c r="AB90" s="552"/>
      <c r="AC90" s="552"/>
      <c r="AD90" s="552"/>
      <c r="AE90" s="552"/>
      <c r="AF90" s="552"/>
      <c r="AG90" s="552"/>
      <c r="AH90" s="552"/>
      <c r="AI90" s="552"/>
      <c r="AJ90" s="552"/>
      <c r="AK90" s="552"/>
      <c r="AL90" s="552"/>
      <c r="AM90" s="552"/>
      <c r="AN90" s="582">
        <f t="shared" si="30"/>
        <v>0</v>
      </c>
      <c r="AO90" s="552"/>
      <c r="AP90" s="577">
        <f t="shared" si="37"/>
        <v>0</v>
      </c>
      <c r="AQ90" s="552"/>
      <c r="AR90" s="552"/>
      <c r="AS90" s="552"/>
      <c r="AT90" s="552"/>
      <c r="AU90" s="552"/>
      <c r="AV90" s="552"/>
      <c r="AW90" s="552"/>
      <c r="AX90" s="552"/>
      <c r="AY90" s="552"/>
      <c r="AZ90" s="552"/>
      <c r="BA90" s="552"/>
      <c r="BB90" s="552"/>
      <c r="BC90" s="583"/>
      <c r="BD90" s="552" t="s">
        <v>85</v>
      </c>
      <c r="BE90" s="552"/>
      <c r="BF90" s="552"/>
      <c r="BG90" s="574">
        <f t="shared" si="31"/>
        <v>0</v>
      </c>
      <c r="BH90" s="552"/>
      <c r="BI90" s="577">
        <f t="shared" si="38"/>
        <v>0</v>
      </c>
      <c r="BJ90" s="552"/>
      <c r="BK90" s="552"/>
      <c r="BL90" s="552"/>
      <c r="BM90" s="552"/>
      <c r="BN90" s="552"/>
      <c r="BO90" s="552"/>
      <c r="BP90" s="552"/>
      <c r="BQ90" s="552"/>
      <c r="BR90" s="552"/>
      <c r="BS90" s="552"/>
      <c r="BT90" s="552"/>
      <c r="BU90" s="552"/>
      <c r="BV90" s="552"/>
      <c r="BW90" s="552"/>
    </row>
    <row r="91" spans="1:75">
      <c r="A91" s="552">
        <v>89</v>
      </c>
      <c r="B91" s="552"/>
      <c r="C91" s="552"/>
      <c r="D91" s="552"/>
      <c r="E91" s="552"/>
      <c r="F91" s="552"/>
      <c r="G91" s="552"/>
      <c r="H91" s="552"/>
      <c r="I91" s="552"/>
      <c r="J91" s="552"/>
      <c r="K91" s="552"/>
      <c r="L91" s="552"/>
      <c r="M91" s="552" t="e">
        <f>VLOOKUP(L91,'償却率（定額法）'!$B$6:$C$104,2)</f>
        <v>#N/A</v>
      </c>
      <c r="N91" s="659"/>
      <c r="O91" s="659"/>
      <c r="P91" s="573">
        <f t="shared" si="32"/>
        <v>0</v>
      </c>
      <c r="Q91" s="574">
        <f t="shared" si="33"/>
        <v>1900</v>
      </c>
      <c r="R91" s="574">
        <f t="shared" si="34"/>
        <v>1</v>
      </c>
      <c r="S91" s="574">
        <f t="shared" si="35"/>
        <v>0</v>
      </c>
      <c r="T91" s="552" t="str">
        <f t="shared" si="36"/>
        <v/>
      </c>
      <c r="U91" s="575"/>
      <c r="V91" s="581">
        <v>1</v>
      </c>
      <c r="W91" s="552"/>
      <c r="X91" s="576">
        <f t="shared" si="39"/>
        <v>0</v>
      </c>
      <c r="Y91" s="576">
        <f t="shared" si="29"/>
        <v>0</v>
      </c>
      <c r="Z91" s="552"/>
      <c r="AA91" s="552"/>
      <c r="AB91" s="552"/>
      <c r="AC91" s="552"/>
      <c r="AD91" s="552"/>
      <c r="AE91" s="552"/>
      <c r="AF91" s="552"/>
      <c r="AG91" s="552"/>
      <c r="AH91" s="552"/>
      <c r="AI91" s="552"/>
      <c r="AJ91" s="552"/>
      <c r="AK91" s="552"/>
      <c r="AL91" s="552"/>
      <c r="AM91" s="552"/>
      <c r="AN91" s="582">
        <f t="shared" si="30"/>
        <v>0</v>
      </c>
      <c r="AO91" s="552"/>
      <c r="AP91" s="577">
        <f t="shared" si="37"/>
        <v>0</v>
      </c>
      <c r="AQ91" s="552"/>
      <c r="AR91" s="552"/>
      <c r="AS91" s="552"/>
      <c r="AT91" s="552"/>
      <c r="AU91" s="552"/>
      <c r="AV91" s="552"/>
      <c r="AW91" s="552"/>
      <c r="AX91" s="552"/>
      <c r="AY91" s="552"/>
      <c r="AZ91" s="552"/>
      <c r="BA91" s="552"/>
      <c r="BB91" s="552"/>
      <c r="BC91" s="583"/>
      <c r="BD91" s="552" t="s">
        <v>85</v>
      </c>
      <c r="BE91" s="552"/>
      <c r="BF91" s="552"/>
      <c r="BG91" s="574">
        <f t="shared" si="31"/>
        <v>0</v>
      </c>
      <c r="BH91" s="552"/>
      <c r="BI91" s="577">
        <f t="shared" si="38"/>
        <v>0</v>
      </c>
      <c r="BJ91" s="552"/>
      <c r="BK91" s="552"/>
      <c r="BL91" s="552"/>
      <c r="BM91" s="552"/>
      <c r="BN91" s="552"/>
      <c r="BO91" s="552"/>
      <c r="BP91" s="552"/>
      <c r="BQ91" s="552"/>
      <c r="BR91" s="552"/>
      <c r="BS91" s="552"/>
      <c r="BT91" s="552"/>
      <c r="BU91" s="552"/>
      <c r="BV91" s="552"/>
      <c r="BW91" s="552"/>
    </row>
    <row r="92" spans="1:75">
      <c r="A92" s="552">
        <v>90</v>
      </c>
      <c r="B92" s="552"/>
      <c r="C92" s="552"/>
      <c r="D92" s="552"/>
      <c r="E92" s="552"/>
      <c r="F92" s="552"/>
      <c r="G92" s="552"/>
      <c r="H92" s="552"/>
      <c r="I92" s="552"/>
      <c r="J92" s="552"/>
      <c r="K92" s="552"/>
      <c r="L92" s="552"/>
      <c r="M92" s="552" t="e">
        <f>VLOOKUP(L92,'償却率（定額法）'!$B$6:$C$104,2)</f>
        <v>#N/A</v>
      </c>
      <c r="N92" s="659"/>
      <c r="O92" s="659"/>
      <c r="P92" s="573">
        <f t="shared" si="32"/>
        <v>0</v>
      </c>
      <c r="Q92" s="574">
        <f t="shared" si="33"/>
        <v>1900</v>
      </c>
      <c r="R92" s="574">
        <f t="shared" si="34"/>
        <v>1</v>
      </c>
      <c r="S92" s="574">
        <f t="shared" si="35"/>
        <v>0</v>
      </c>
      <c r="T92" s="552" t="str">
        <f t="shared" si="36"/>
        <v/>
      </c>
      <c r="U92" s="575"/>
      <c r="V92" s="581">
        <v>1</v>
      </c>
      <c r="W92" s="552"/>
      <c r="X92" s="576">
        <f t="shared" si="39"/>
        <v>0</v>
      </c>
      <c r="Y92" s="576">
        <f t="shared" si="29"/>
        <v>0</v>
      </c>
      <c r="Z92" s="552"/>
      <c r="AA92" s="552"/>
      <c r="AB92" s="552"/>
      <c r="AC92" s="552"/>
      <c r="AD92" s="552"/>
      <c r="AE92" s="552"/>
      <c r="AF92" s="552"/>
      <c r="AG92" s="552"/>
      <c r="AH92" s="552"/>
      <c r="AI92" s="552"/>
      <c r="AJ92" s="552"/>
      <c r="AK92" s="552"/>
      <c r="AL92" s="552"/>
      <c r="AM92" s="552"/>
      <c r="AN92" s="582">
        <f t="shared" si="30"/>
        <v>0</v>
      </c>
      <c r="AO92" s="552"/>
      <c r="AP92" s="577">
        <f t="shared" si="37"/>
        <v>0</v>
      </c>
      <c r="AQ92" s="552"/>
      <c r="AR92" s="552"/>
      <c r="AS92" s="552"/>
      <c r="AT92" s="552"/>
      <c r="AU92" s="552"/>
      <c r="AV92" s="552"/>
      <c r="AW92" s="552"/>
      <c r="AX92" s="552"/>
      <c r="AY92" s="552"/>
      <c r="AZ92" s="552"/>
      <c r="BA92" s="552"/>
      <c r="BB92" s="552"/>
      <c r="BC92" s="583"/>
      <c r="BD92" s="552" t="s">
        <v>85</v>
      </c>
      <c r="BE92" s="552"/>
      <c r="BF92" s="552"/>
      <c r="BG92" s="574">
        <f t="shared" si="31"/>
        <v>0</v>
      </c>
      <c r="BH92" s="552"/>
      <c r="BI92" s="577">
        <f t="shared" si="38"/>
        <v>0</v>
      </c>
      <c r="BJ92" s="552"/>
      <c r="BK92" s="552"/>
      <c r="BL92" s="552"/>
      <c r="BM92" s="552"/>
      <c r="BN92" s="552"/>
      <c r="BO92" s="552"/>
      <c r="BP92" s="552"/>
      <c r="BQ92" s="552"/>
      <c r="BR92" s="552"/>
      <c r="BS92" s="552"/>
      <c r="BT92" s="552"/>
      <c r="BU92" s="552"/>
      <c r="BV92" s="552"/>
      <c r="BW92" s="552"/>
    </row>
    <row r="93" spans="1:75">
      <c r="A93" s="552">
        <v>91</v>
      </c>
      <c r="B93" s="552"/>
      <c r="C93" s="552"/>
      <c r="D93" s="552"/>
      <c r="E93" s="552"/>
      <c r="F93" s="552"/>
      <c r="G93" s="552"/>
      <c r="H93" s="552"/>
      <c r="I93" s="552"/>
      <c r="J93" s="552"/>
      <c r="K93" s="552"/>
      <c r="L93" s="552"/>
      <c r="M93" s="552" t="e">
        <f>VLOOKUP(L93,'償却率（定額法）'!$B$6:$C$104,2)</f>
        <v>#N/A</v>
      </c>
      <c r="N93" s="659"/>
      <c r="O93" s="659"/>
      <c r="P93" s="573">
        <f t="shared" si="32"/>
        <v>0</v>
      </c>
      <c r="Q93" s="574">
        <f t="shared" si="33"/>
        <v>1900</v>
      </c>
      <c r="R93" s="574">
        <f t="shared" si="34"/>
        <v>1</v>
      </c>
      <c r="S93" s="574">
        <f t="shared" si="35"/>
        <v>0</v>
      </c>
      <c r="T93" s="552" t="str">
        <f t="shared" si="36"/>
        <v/>
      </c>
      <c r="U93" s="575"/>
      <c r="V93" s="581">
        <v>1</v>
      </c>
      <c r="W93" s="552"/>
      <c r="X93" s="576">
        <f t="shared" si="39"/>
        <v>0</v>
      </c>
      <c r="Y93" s="576">
        <f t="shared" si="29"/>
        <v>0</v>
      </c>
      <c r="Z93" s="552"/>
      <c r="AA93" s="552"/>
      <c r="AB93" s="552"/>
      <c r="AC93" s="552"/>
      <c r="AD93" s="552"/>
      <c r="AE93" s="552"/>
      <c r="AF93" s="552"/>
      <c r="AG93" s="552"/>
      <c r="AH93" s="552"/>
      <c r="AI93" s="552"/>
      <c r="AJ93" s="552"/>
      <c r="AK93" s="552"/>
      <c r="AL93" s="552"/>
      <c r="AM93" s="552"/>
      <c r="AN93" s="582">
        <f t="shared" si="30"/>
        <v>0</v>
      </c>
      <c r="AO93" s="552"/>
      <c r="AP93" s="577">
        <f t="shared" si="37"/>
        <v>0</v>
      </c>
      <c r="AQ93" s="552"/>
      <c r="AR93" s="552"/>
      <c r="AS93" s="552"/>
      <c r="AT93" s="552"/>
      <c r="AU93" s="552"/>
      <c r="AV93" s="552"/>
      <c r="AW93" s="552"/>
      <c r="AX93" s="552"/>
      <c r="AY93" s="552"/>
      <c r="AZ93" s="552"/>
      <c r="BA93" s="552"/>
      <c r="BB93" s="552"/>
      <c r="BC93" s="583"/>
      <c r="BD93" s="552" t="s">
        <v>85</v>
      </c>
      <c r="BE93" s="552"/>
      <c r="BF93" s="552"/>
      <c r="BG93" s="574">
        <f t="shared" si="31"/>
        <v>0</v>
      </c>
      <c r="BH93" s="552"/>
      <c r="BI93" s="577">
        <f t="shared" si="38"/>
        <v>0</v>
      </c>
      <c r="BJ93" s="552"/>
      <c r="BK93" s="552"/>
      <c r="BL93" s="552"/>
      <c r="BM93" s="552"/>
      <c r="BN93" s="552"/>
      <c r="BO93" s="552"/>
      <c r="BP93" s="552"/>
      <c r="BQ93" s="552"/>
      <c r="BR93" s="552"/>
      <c r="BS93" s="552"/>
      <c r="BT93" s="552"/>
      <c r="BU93" s="552"/>
      <c r="BV93" s="552"/>
      <c r="BW93" s="552"/>
    </row>
    <row r="94" spans="1:75">
      <c r="A94" s="552">
        <v>92</v>
      </c>
      <c r="B94" s="552"/>
      <c r="C94" s="552"/>
      <c r="D94" s="552"/>
      <c r="E94" s="552"/>
      <c r="F94" s="552"/>
      <c r="G94" s="552"/>
      <c r="H94" s="552"/>
      <c r="I94" s="552"/>
      <c r="J94" s="552"/>
      <c r="K94" s="552"/>
      <c r="L94" s="552"/>
      <c r="M94" s="552" t="e">
        <f>VLOOKUP(L94,'償却率（定額法）'!$B$6:$C$104,2)</f>
        <v>#N/A</v>
      </c>
      <c r="N94" s="659"/>
      <c r="O94" s="659"/>
      <c r="P94" s="573">
        <f t="shared" si="32"/>
        <v>0</v>
      </c>
      <c r="Q94" s="574">
        <f t="shared" si="33"/>
        <v>1900</v>
      </c>
      <c r="R94" s="574">
        <f t="shared" si="34"/>
        <v>1</v>
      </c>
      <c r="S94" s="574">
        <f t="shared" si="35"/>
        <v>0</v>
      </c>
      <c r="T94" s="552" t="str">
        <f t="shared" si="36"/>
        <v/>
      </c>
      <c r="U94" s="575"/>
      <c r="V94" s="581">
        <v>1</v>
      </c>
      <c r="W94" s="552"/>
      <c r="X94" s="576">
        <f t="shared" si="39"/>
        <v>0</v>
      </c>
      <c r="Y94" s="576">
        <f t="shared" si="29"/>
        <v>0</v>
      </c>
      <c r="Z94" s="552"/>
      <c r="AA94" s="552"/>
      <c r="AB94" s="552"/>
      <c r="AC94" s="552"/>
      <c r="AD94" s="552"/>
      <c r="AE94" s="552"/>
      <c r="AF94" s="552"/>
      <c r="AG94" s="552"/>
      <c r="AH94" s="552"/>
      <c r="AI94" s="552"/>
      <c r="AJ94" s="552"/>
      <c r="AK94" s="552"/>
      <c r="AL94" s="552"/>
      <c r="AM94" s="552"/>
      <c r="AN94" s="582">
        <f t="shared" si="30"/>
        <v>0</v>
      </c>
      <c r="AO94" s="552"/>
      <c r="AP94" s="577">
        <f t="shared" si="37"/>
        <v>0</v>
      </c>
      <c r="AQ94" s="552"/>
      <c r="AR94" s="552"/>
      <c r="AS94" s="552"/>
      <c r="AT94" s="552"/>
      <c r="AU94" s="552"/>
      <c r="AV94" s="552"/>
      <c r="AW94" s="552"/>
      <c r="AX94" s="552"/>
      <c r="AY94" s="552"/>
      <c r="AZ94" s="552"/>
      <c r="BA94" s="552"/>
      <c r="BB94" s="552"/>
      <c r="BC94" s="583"/>
      <c r="BD94" s="552" t="s">
        <v>85</v>
      </c>
      <c r="BE94" s="552"/>
      <c r="BF94" s="552"/>
      <c r="BG94" s="574">
        <f t="shared" si="31"/>
        <v>0</v>
      </c>
      <c r="BH94" s="552"/>
      <c r="BI94" s="577">
        <f t="shared" si="38"/>
        <v>0</v>
      </c>
      <c r="BJ94" s="552"/>
      <c r="BK94" s="552"/>
      <c r="BL94" s="552"/>
      <c r="BM94" s="552"/>
      <c r="BN94" s="552"/>
      <c r="BO94" s="552"/>
      <c r="BP94" s="552"/>
      <c r="BQ94" s="552"/>
      <c r="BR94" s="552"/>
      <c r="BS94" s="552"/>
      <c r="BT94" s="552"/>
      <c r="BU94" s="552"/>
      <c r="BV94" s="552"/>
      <c r="BW94" s="552"/>
    </row>
    <row r="95" spans="1:75">
      <c r="A95" s="552">
        <v>93</v>
      </c>
      <c r="B95" s="552"/>
      <c r="C95" s="552"/>
      <c r="D95" s="552"/>
      <c r="E95" s="552"/>
      <c r="F95" s="552"/>
      <c r="G95" s="552"/>
      <c r="H95" s="552"/>
      <c r="I95" s="552"/>
      <c r="J95" s="552"/>
      <c r="K95" s="552"/>
      <c r="L95" s="552"/>
      <c r="M95" s="552" t="e">
        <f>VLOOKUP(L95,'償却率（定額法）'!$B$6:$C$104,2)</f>
        <v>#N/A</v>
      </c>
      <c r="N95" s="659"/>
      <c r="O95" s="659"/>
      <c r="P95" s="573">
        <f t="shared" si="32"/>
        <v>0</v>
      </c>
      <c r="Q95" s="574">
        <f t="shared" si="33"/>
        <v>1900</v>
      </c>
      <c r="R95" s="574">
        <f t="shared" si="34"/>
        <v>1</v>
      </c>
      <c r="S95" s="574">
        <f t="shared" si="35"/>
        <v>0</v>
      </c>
      <c r="T95" s="552" t="str">
        <f t="shared" si="36"/>
        <v/>
      </c>
      <c r="U95" s="575"/>
      <c r="V95" s="581">
        <v>1</v>
      </c>
      <c r="W95" s="552"/>
      <c r="X95" s="576">
        <f t="shared" si="39"/>
        <v>0</v>
      </c>
      <c r="Y95" s="576">
        <f t="shared" si="29"/>
        <v>0</v>
      </c>
      <c r="Z95" s="552"/>
      <c r="AA95" s="552"/>
      <c r="AB95" s="552"/>
      <c r="AC95" s="552"/>
      <c r="AD95" s="552"/>
      <c r="AE95" s="552"/>
      <c r="AF95" s="552"/>
      <c r="AG95" s="552"/>
      <c r="AH95" s="552"/>
      <c r="AI95" s="552"/>
      <c r="AJ95" s="552"/>
      <c r="AK95" s="552"/>
      <c r="AL95" s="552"/>
      <c r="AM95" s="552"/>
      <c r="AN95" s="582">
        <f t="shared" si="30"/>
        <v>0</v>
      </c>
      <c r="AO95" s="552"/>
      <c r="AP95" s="577">
        <f t="shared" si="37"/>
        <v>0</v>
      </c>
      <c r="AQ95" s="552"/>
      <c r="AR95" s="552"/>
      <c r="AS95" s="552"/>
      <c r="AT95" s="552"/>
      <c r="AU95" s="552"/>
      <c r="AV95" s="552"/>
      <c r="AW95" s="552"/>
      <c r="AX95" s="552"/>
      <c r="AY95" s="552"/>
      <c r="AZ95" s="552"/>
      <c r="BA95" s="552"/>
      <c r="BB95" s="552"/>
      <c r="BC95" s="583"/>
      <c r="BD95" s="552" t="s">
        <v>85</v>
      </c>
      <c r="BE95" s="552"/>
      <c r="BF95" s="552"/>
      <c r="BG95" s="574">
        <f t="shared" si="31"/>
        <v>0</v>
      </c>
      <c r="BH95" s="552"/>
      <c r="BI95" s="577">
        <f t="shared" si="38"/>
        <v>0</v>
      </c>
      <c r="BJ95" s="552"/>
      <c r="BK95" s="552"/>
      <c r="BL95" s="552"/>
      <c r="BM95" s="552"/>
      <c r="BN95" s="552"/>
      <c r="BO95" s="552"/>
      <c r="BP95" s="552"/>
      <c r="BQ95" s="552"/>
      <c r="BR95" s="552"/>
      <c r="BS95" s="552"/>
      <c r="BT95" s="552"/>
      <c r="BU95" s="552"/>
      <c r="BV95" s="552"/>
      <c r="BW95" s="552"/>
    </row>
    <row r="96" spans="1:75">
      <c r="A96" s="552">
        <v>94</v>
      </c>
      <c r="B96" s="552"/>
      <c r="C96" s="552"/>
      <c r="D96" s="552"/>
      <c r="E96" s="552"/>
      <c r="F96" s="552"/>
      <c r="G96" s="552"/>
      <c r="H96" s="552"/>
      <c r="I96" s="552"/>
      <c r="J96" s="552"/>
      <c r="K96" s="552"/>
      <c r="L96" s="552"/>
      <c r="M96" s="552" t="e">
        <f>VLOOKUP(L96,'償却率（定額法）'!$B$6:$C$104,2)</f>
        <v>#N/A</v>
      </c>
      <c r="N96" s="659"/>
      <c r="O96" s="659"/>
      <c r="P96" s="573">
        <f t="shared" si="32"/>
        <v>0</v>
      </c>
      <c r="Q96" s="574">
        <f t="shared" si="33"/>
        <v>1900</v>
      </c>
      <c r="R96" s="574">
        <f t="shared" si="34"/>
        <v>1</v>
      </c>
      <c r="S96" s="574">
        <f t="shared" si="35"/>
        <v>0</v>
      </c>
      <c r="T96" s="552" t="str">
        <f t="shared" si="36"/>
        <v/>
      </c>
      <c r="U96" s="575"/>
      <c r="V96" s="581">
        <v>1</v>
      </c>
      <c r="W96" s="552"/>
      <c r="X96" s="576">
        <f t="shared" si="39"/>
        <v>0</v>
      </c>
      <c r="Y96" s="576">
        <f t="shared" si="29"/>
        <v>0</v>
      </c>
      <c r="Z96" s="552"/>
      <c r="AA96" s="552"/>
      <c r="AB96" s="552"/>
      <c r="AC96" s="552"/>
      <c r="AD96" s="552"/>
      <c r="AE96" s="552"/>
      <c r="AF96" s="552"/>
      <c r="AG96" s="552"/>
      <c r="AH96" s="552"/>
      <c r="AI96" s="552"/>
      <c r="AJ96" s="552"/>
      <c r="AK96" s="552"/>
      <c r="AL96" s="552"/>
      <c r="AM96" s="552"/>
      <c r="AN96" s="582">
        <f t="shared" si="30"/>
        <v>0</v>
      </c>
      <c r="AO96" s="552"/>
      <c r="AP96" s="577">
        <f t="shared" si="37"/>
        <v>0</v>
      </c>
      <c r="AQ96" s="552"/>
      <c r="AR96" s="552"/>
      <c r="AS96" s="552"/>
      <c r="AT96" s="552"/>
      <c r="AU96" s="552"/>
      <c r="AV96" s="552"/>
      <c r="AW96" s="552"/>
      <c r="AX96" s="552"/>
      <c r="AY96" s="552"/>
      <c r="AZ96" s="552"/>
      <c r="BA96" s="552"/>
      <c r="BB96" s="552"/>
      <c r="BC96" s="583"/>
      <c r="BD96" s="552" t="s">
        <v>85</v>
      </c>
      <c r="BE96" s="552"/>
      <c r="BF96" s="552"/>
      <c r="BG96" s="574">
        <f t="shared" si="31"/>
        <v>0</v>
      </c>
      <c r="BH96" s="552"/>
      <c r="BI96" s="577">
        <f t="shared" si="38"/>
        <v>0</v>
      </c>
      <c r="BJ96" s="552"/>
      <c r="BK96" s="552"/>
      <c r="BL96" s="552"/>
      <c r="BM96" s="552"/>
      <c r="BN96" s="552"/>
      <c r="BO96" s="552"/>
      <c r="BP96" s="552"/>
      <c r="BQ96" s="552"/>
      <c r="BR96" s="552"/>
      <c r="BS96" s="552"/>
      <c r="BT96" s="552"/>
      <c r="BU96" s="552"/>
      <c r="BV96" s="552"/>
      <c r="BW96" s="552"/>
    </row>
    <row r="97" spans="1:75">
      <c r="A97" s="552">
        <v>95</v>
      </c>
      <c r="B97" s="552"/>
      <c r="C97" s="552"/>
      <c r="D97" s="552"/>
      <c r="E97" s="552"/>
      <c r="F97" s="552"/>
      <c r="G97" s="552"/>
      <c r="H97" s="552"/>
      <c r="I97" s="552"/>
      <c r="J97" s="552"/>
      <c r="K97" s="552"/>
      <c r="L97" s="552"/>
      <c r="M97" s="552" t="e">
        <f>VLOOKUP(L97,'償却率（定額法）'!$B$6:$C$104,2)</f>
        <v>#N/A</v>
      </c>
      <c r="N97" s="659"/>
      <c r="O97" s="659"/>
      <c r="P97" s="573">
        <f t="shared" si="32"/>
        <v>0</v>
      </c>
      <c r="Q97" s="574">
        <f t="shared" si="33"/>
        <v>1900</v>
      </c>
      <c r="R97" s="574">
        <f t="shared" si="34"/>
        <v>1</v>
      </c>
      <c r="S97" s="574">
        <f t="shared" si="35"/>
        <v>0</v>
      </c>
      <c r="T97" s="552" t="str">
        <f t="shared" si="36"/>
        <v/>
      </c>
      <c r="U97" s="575"/>
      <c r="V97" s="581">
        <v>1</v>
      </c>
      <c r="W97" s="552"/>
      <c r="X97" s="576">
        <f t="shared" si="39"/>
        <v>0</v>
      </c>
      <c r="Y97" s="576">
        <f t="shared" si="29"/>
        <v>0</v>
      </c>
      <c r="Z97" s="552"/>
      <c r="AA97" s="552"/>
      <c r="AB97" s="552"/>
      <c r="AC97" s="552"/>
      <c r="AD97" s="552"/>
      <c r="AE97" s="552"/>
      <c r="AF97" s="552"/>
      <c r="AG97" s="552"/>
      <c r="AH97" s="552"/>
      <c r="AI97" s="552"/>
      <c r="AJ97" s="552"/>
      <c r="AK97" s="552"/>
      <c r="AL97" s="552"/>
      <c r="AM97" s="552"/>
      <c r="AN97" s="582">
        <f t="shared" si="30"/>
        <v>0</v>
      </c>
      <c r="AO97" s="552"/>
      <c r="AP97" s="577">
        <f t="shared" si="37"/>
        <v>0</v>
      </c>
      <c r="AQ97" s="552"/>
      <c r="AR97" s="552"/>
      <c r="AS97" s="552"/>
      <c r="AT97" s="552"/>
      <c r="AU97" s="552"/>
      <c r="AV97" s="552"/>
      <c r="AW97" s="552"/>
      <c r="AX97" s="552"/>
      <c r="AY97" s="552"/>
      <c r="AZ97" s="552"/>
      <c r="BA97" s="552"/>
      <c r="BB97" s="552"/>
      <c r="BC97" s="583"/>
      <c r="BD97" s="552" t="s">
        <v>85</v>
      </c>
      <c r="BE97" s="552"/>
      <c r="BF97" s="552"/>
      <c r="BG97" s="574">
        <f t="shared" si="31"/>
        <v>0</v>
      </c>
      <c r="BH97" s="552"/>
      <c r="BI97" s="577">
        <f t="shared" si="38"/>
        <v>0</v>
      </c>
      <c r="BJ97" s="552"/>
      <c r="BK97" s="552"/>
      <c r="BL97" s="552"/>
      <c r="BM97" s="552"/>
      <c r="BN97" s="552"/>
      <c r="BO97" s="552"/>
      <c r="BP97" s="552"/>
      <c r="BQ97" s="552"/>
      <c r="BR97" s="552"/>
      <c r="BS97" s="552"/>
      <c r="BT97" s="552"/>
      <c r="BU97" s="552"/>
      <c r="BV97" s="552"/>
      <c r="BW97" s="552"/>
    </row>
    <row r="98" spans="1:75">
      <c r="A98" s="552">
        <v>96</v>
      </c>
      <c r="B98" s="552"/>
      <c r="C98" s="552"/>
      <c r="D98" s="552"/>
      <c r="E98" s="552"/>
      <c r="F98" s="552"/>
      <c r="G98" s="552"/>
      <c r="H98" s="552"/>
      <c r="I98" s="552"/>
      <c r="J98" s="552"/>
      <c r="K98" s="552"/>
      <c r="L98" s="552"/>
      <c r="M98" s="552" t="e">
        <f>VLOOKUP(L98,'償却率（定額法）'!$B$6:$C$104,2)</f>
        <v>#N/A</v>
      </c>
      <c r="N98" s="659"/>
      <c r="O98" s="659"/>
      <c r="P98" s="573">
        <f t="shared" si="32"/>
        <v>0</v>
      </c>
      <c r="Q98" s="574">
        <f t="shared" si="33"/>
        <v>1900</v>
      </c>
      <c r="R98" s="574">
        <f t="shared" si="34"/>
        <v>1</v>
      </c>
      <c r="S98" s="574">
        <f t="shared" si="35"/>
        <v>0</v>
      </c>
      <c r="T98" s="552" t="str">
        <f t="shared" si="36"/>
        <v/>
      </c>
      <c r="U98" s="575"/>
      <c r="V98" s="581">
        <v>1</v>
      </c>
      <c r="W98" s="552"/>
      <c r="X98" s="576">
        <f t="shared" si="39"/>
        <v>0</v>
      </c>
      <c r="Y98" s="576">
        <f t="shared" si="29"/>
        <v>0</v>
      </c>
      <c r="Z98" s="552"/>
      <c r="AA98" s="552"/>
      <c r="AB98" s="552"/>
      <c r="AC98" s="552"/>
      <c r="AD98" s="552"/>
      <c r="AE98" s="552"/>
      <c r="AF98" s="552"/>
      <c r="AG98" s="552"/>
      <c r="AH98" s="552"/>
      <c r="AI98" s="552"/>
      <c r="AJ98" s="552"/>
      <c r="AK98" s="552"/>
      <c r="AL98" s="552"/>
      <c r="AM98" s="552"/>
      <c r="AN98" s="582">
        <f t="shared" si="30"/>
        <v>0</v>
      </c>
      <c r="AO98" s="552"/>
      <c r="AP98" s="577">
        <f t="shared" si="37"/>
        <v>0</v>
      </c>
      <c r="AQ98" s="552"/>
      <c r="AR98" s="552"/>
      <c r="AS98" s="552"/>
      <c r="AT98" s="552"/>
      <c r="AU98" s="552"/>
      <c r="AV98" s="552"/>
      <c r="AW98" s="552"/>
      <c r="AX98" s="552"/>
      <c r="AY98" s="552"/>
      <c r="AZ98" s="552"/>
      <c r="BA98" s="552"/>
      <c r="BB98" s="552"/>
      <c r="BC98" s="583"/>
      <c r="BD98" s="552" t="s">
        <v>85</v>
      </c>
      <c r="BE98" s="552"/>
      <c r="BF98" s="552"/>
      <c r="BG98" s="574">
        <f t="shared" si="31"/>
        <v>0</v>
      </c>
      <c r="BH98" s="552"/>
      <c r="BI98" s="577">
        <f t="shared" si="38"/>
        <v>0</v>
      </c>
      <c r="BJ98" s="552"/>
      <c r="BK98" s="552"/>
      <c r="BL98" s="552"/>
      <c r="BM98" s="552"/>
      <c r="BN98" s="552"/>
      <c r="BO98" s="552"/>
      <c r="BP98" s="552"/>
      <c r="BQ98" s="552"/>
      <c r="BR98" s="552"/>
      <c r="BS98" s="552"/>
      <c r="BT98" s="552"/>
      <c r="BU98" s="552"/>
      <c r="BV98" s="552"/>
      <c r="BW98" s="552"/>
    </row>
    <row r="99" spans="1:75">
      <c r="A99" s="552">
        <v>97</v>
      </c>
      <c r="B99" s="552"/>
      <c r="C99" s="552"/>
      <c r="D99" s="552"/>
      <c r="E99" s="552"/>
      <c r="F99" s="552"/>
      <c r="G99" s="552"/>
      <c r="H99" s="552"/>
      <c r="I99" s="552"/>
      <c r="J99" s="552"/>
      <c r="K99" s="552"/>
      <c r="L99" s="552"/>
      <c r="M99" s="552" t="e">
        <f>VLOOKUP(L99,'償却率（定額法）'!$B$6:$C$104,2)</f>
        <v>#N/A</v>
      </c>
      <c r="N99" s="659"/>
      <c r="O99" s="659"/>
      <c r="P99" s="573">
        <f t="shared" si="32"/>
        <v>0</v>
      </c>
      <c r="Q99" s="574">
        <f t="shared" si="33"/>
        <v>1900</v>
      </c>
      <c r="R99" s="574">
        <f t="shared" si="34"/>
        <v>1</v>
      </c>
      <c r="S99" s="574">
        <f t="shared" si="35"/>
        <v>0</v>
      </c>
      <c r="T99" s="552" t="str">
        <f t="shared" si="36"/>
        <v/>
      </c>
      <c r="U99" s="575"/>
      <c r="V99" s="581">
        <v>1</v>
      </c>
      <c r="W99" s="552"/>
      <c r="X99" s="576">
        <f t="shared" si="39"/>
        <v>0</v>
      </c>
      <c r="Y99" s="576">
        <f t="shared" si="29"/>
        <v>0</v>
      </c>
      <c r="Z99" s="552"/>
      <c r="AA99" s="552"/>
      <c r="AB99" s="552"/>
      <c r="AC99" s="552"/>
      <c r="AD99" s="552"/>
      <c r="AE99" s="552"/>
      <c r="AF99" s="552"/>
      <c r="AG99" s="552"/>
      <c r="AH99" s="552"/>
      <c r="AI99" s="552"/>
      <c r="AJ99" s="552"/>
      <c r="AK99" s="552"/>
      <c r="AL99" s="552"/>
      <c r="AM99" s="552"/>
      <c r="AN99" s="582">
        <f t="shared" si="30"/>
        <v>0</v>
      </c>
      <c r="AO99" s="552"/>
      <c r="AP99" s="577">
        <f t="shared" si="37"/>
        <v>0</v>
      </c>
      <c r="AQ99" s="552"/>
      <c r="AR99" s="552"/>
      <c r="AS99" s="552"/>
      <c r="AT99" s="552"/>
      <c r="AU99" s="552"/>
      <c r="AV99" s="552"/>
      <c r="AW99" s="552"/>
      <c r="AX99" s="552"/>
      <c r="AY99" s="552"/>
      <c r="AZ99" s="552"/>
      <c r="BA99" s="552"/>
      <c r="BB99" s="552"/>
      <c r="BC99" s="583"/>
      <c r="BD99" s="552" t="s">
        <v>85</v>
      </c>
      <c r="BE99" s="552"/>
      <c r="BF99" s="552"/>
      <c r="BG99" s="574">
        <f t="shared" si="31"/>
        <v>0</v>
      </c>
      <c r="BH99" s="552"/>
      <c r="BI99" s="577">
        <f t="shared" si="38"/>
        <v>0</v>
      </c>
      <c r="BJ99" s="552"/>
      <c r="BK99" s="552"/>
      <c r="BL99" s="552"/>
      <c r="BM99" s="552"/>
      <c r="BN99" s="552"/>
      <c r="BO99" s="552"/>
      <c r="BP99" s="552"/>
      <c r="BQ99" s="552"/>
      <c r="BR99" s="552"/>
      <c r="BS99" s="552"/>
      <c r="BT99" s="552"/>
      <c r="BU99" s="552"/>
      <c r="BV99" s="552"/>
      <c r="BW99" s="552"/>
    </row>
    <row r="100" spans="1:75">
      <c r="A100" s="552">
        <v>98</v>
      </c>
      <c r="B100" s="552"/>
      <c r="C100" s="552"/>
      <c r="D100" s="552"/>
      <c r="E100" s="552"/>
      <c r="F100" s="552"/>
      <c r="G100" s="552"/>
      <c r="H100" s="552"/>
      <c r="I100" s="552"/>
      <c r="J100" s="552"/>
      <c r="K100" s="552"/>
      <c r="L100" s="552"/>
      <c r="M100" s="552" t="e">
        <f>VLOOKUP(L100,'償却率（定額法）'!$B$6:$C$104,2)</f>
        <v>#N/A</v>
      </c>
      <c r="N100" s="659"/>
      <c r="O100" s="659"/>
      <c r="P100" s="573">
        <f t="shared" si="32"/>
        <v>0</v>
      </c>
      <c r="Q100" s="574">
        <f t="shared" si="33"/>
        <v>1900</v>
      </c>
      <c r="R100" s="574">
        <f t="shared" si="34"/>
        <v>1</v>
      </c>
      <c r="S100" s="574">
        <f t="shared" si="35"/>
        <v>0</v>
      </c>
      <c r="T100" s="552" t="str">
        <f t="shared" si="36"/>
        <v/>
      </c>
      <c r="U100" s="575"/>
      <c r="V100" s="581">
        <v>1</v>
      </c>
      <c r="W100" s="552"/>
      <c r="X100" s="576">
        <f t="shared" si="39"/>
        <v>0</v>
      </c>
      <c r="Y100" s="576">
        <f t="shared" si="29"/>
        <v>0</v>
      </c>
      <c r="Z100" s="552"/>
      <c r="AA100" s="552"/>
      <c r="AB100" s="552"/>
      <c r="AC100" s="552"/>
      <c r="AD100" s="552"/>
      <c r="AE100" s="552"/>
      <c r="AF100" s="552"/>
      <c r="AG100" s="552"/>
      <c r="AH100" s="552"/>
      <c r="AI100" s="552"/>
      <c r="AJ100" s="552"/>
      <c r="AK100" s="552"/>
      <c r="AL100" s="552"/>
      <c r="AM100" s="552"/>
      <c r="AN100" s="582">
        <f t="shared" si="30"/>
        <v>0</v>
      </c>
      <c r="AO100" s="552"/>
      <c r="AP100" s="577">
        <f t="shared" si="37"/>
        <v>0</v>
      </c>
      <c r="AQ100" s="552"/>
      <c r="AR100" s="552"/>
      <c r="AS100" s="552"/>
      <c r="AT100" s="552"/>
      <c r="AU100" s="552"/>
      <c r="AV100" s="552"/>
      <c r="AW100" s="552"/>
      <c r="AX100" s="552"/>
      <c r="AY100" s="552"/>
      <c r="AZ100" s="552"/>
      <c r="BA100" s="552"/>
      <c r="BB100" s="552"/>
      <c r="BC100" s="583"/>
      <c r="BD100" s="552" t="s">
        <v>85</v>
      </c>
      <c r="BE100" s="552"/>
      <c r="BF100" s="552"/>
      <c r="BG100" s="574">
        <f t="shared" si="31"/>
        <v>0</v>
      </c>
      <c r="BH100" s="552"/>
      <c r="BI100" s="577">
        <f t="shared" si="38"/>
        <v>0</v>
      </c>
      <c r="BJ100" s="552"/>
      <c r="BK100" s="552"/>
      <c r="BL100" s="552"/>
      <c r="BM100" s="552"/>
      <c r="BN100" s="552"/>
      <c r="BO100" s="552"/>
      <c r="BP100" s="552"/>
      <c r="BQ100" s="552"/>
      <c r="BR100" s="552"/>
      <c r="BS100" s="552"/>
      <c r="BT100" s="552"/>
      <c r="BU100" s="552"/>
      <c r="BV100" s="552"/>
      <c r="BW100" s="552"/>
    </row>
    <row r="101" spans="1:75">
      <c r="A101" s="552">
        <v>99</v>
      </c>
      <c r="B101" s="552"/>
      <c r="C101" s="552"/>
      <c r="D101" s="552"/>
      <c r="E101" s="552"/>
      <c r="F101" s="552"/>
      <c r="G101" s="552"/>
      <c r="H101" s="552"/>
      <c r="I101" s="552"/>
      <c r="J101" s="552"/>
      <c r="K101" s="552"/>
      <c r="L101" s="552"/>
      <c r="M101" s="552" t="e">
        <f>VLOOKUP(L101,'償却率（定額法）'!$B$6:$C$104,2)</f>
        <v>#N/A</v>
      </c>
      <c r="N101" s="659"/>
      <c r="O101" s="659"/>
      <c r="P101" s="573">
        <f t="shared" si="32"/>
        <v>0</v>
      </c>
      <c r="Q101" s="574">
        <f t="shared" si="33"/>
        <v>1900</v>
      </c>
      <c r="R101" s="574">
        <f t="shared" si="34"/>
        <v>1</v>
      </c>
      <c r="S101" s="574">
        <f t="shared" si="35"/>
        <v>0</v>
      </c>
      <c r="T101" s="552" t="str">
        <f t="shared" si="36"/>
        <v/>
      </c>
      <c r="U101" s="575"/>
      <c r="V101" s="581">
        <v>1</v>
      </c>
      <c r="W101" s="552"/>
      <c r="X101" s="576">
        <f t="shared" si="39"/>
        <v>0</v>
      </c>
      <c r="Y101" s="576">
        <f t="shared" si="29"/>
        <v>0</v>
      </c>
      <c r="Z101" s="552"/>
      <c r="AA101" s="552"/>
      <c r="AB101" s="552"/>
      <c r="AC101" s="552"/>
      <c r="AD101" s="552"/>
      <c r="AE101" s="552"/>
      <c r="AF101" s="552"/>
      <c r="AG101" s="552"/>
      <c r="AH101" s="552"/>
      <c r="AI101" s="552"/>
      <c r="AJ101" s="552"/>
      <c r="AK101" s="552"/>
      <c r="AL101" s="552"/>
      <c r="AM101" s="552"/>
      <c r="AN101" s="582">
        <f t="shared" si="30"/>
        <v>0</v>
      </c>
      <c r="AO101" s="552"/>
      <c r="AP101" s="577">
        <f t="shared" si="37"/>
        <v>0</v>
      </c>
      <c r="AQ101" s="552"/>
      <c r="AR101" s="552"/>
      <c r="AS101" s="552"/>
      <c r="AT101" s="552"/>
      <c r="AU101" s="552"/>
      <c r="AV101" s="552"/>
      <c r="AW101" s="552"/>
      <c r="AX101" s="552"/>
      <c r="AY101" s="552"/>
      <c r="AZ101" s="552"/>
      <c r="BA101" s="552"/>
      <c r="BB101" s="552"/>
      <c r="BC101" s="583"/>
      <c r="BD101" s="552" t="s">
        <v>85</v>
      </c>
      <c r="BE101" s="552"/>
      <c r="BF101" s="552"/>
      <c r="BG101" s="574">
        <f t="shared" si="31"/>
        <v>0</v>
      </c>
      <c r="BH101" s="552"/>
      <c r="BI101" s="577">
        <f t="shared" si="38"/>
        <v>0</v>
      </c>
      <c r="BJ101" s="552"/>
      <c r="BK101" s="552"/>
      <c r="BL101" s="552"/>
      <c r="BM101" s="552"/>
      <c r="BN101" s="552"/>
      <c r="BO101" s="552"/>
      <c r="BP101" s="552"/>
      <c r="BQ101" s="552"/>
      <c r="BR101" s="552"/>
      <c r="BS101" s="552"/>
      <c r="BT101" s="552"/>
      <c r="BU101" s="552"/>
      <c r="BV101" s="552"/>
      <c r="BW101" s="552"/>
    </row>
    <row r="102" spans="1:75">
      <c r="A102" s="552">
        <v>100</v>
      </c>
      <c r="B102" s="552"/>
      <c r="C102" s="552"/>
      <c r="D102" s="552"/>
      <c r="E102" s="552"/>
      <c r="F102" s="552"/>
      <c r="G102" s="552"/>
      <c r="H102" s="552"/>
      <c r="I102" s="552"/>
      <c r="J102" s="552"/>
      <c r="K102" s="552"/>
      <c r="L102" s="552"/>
      <c r="M102" s="552" t="e">
        <f>VLOOKUP(L102,'償却率（定額法）'!$B$6:$C$104,2)</f>
        <v>#N/A</v>
      </c>
      <c r="N102" s="659"/>
      <c r="O102" s="659"/>
      <c r="P102" s="573">
        <f t="shared" si="32"/>
        <v>0</v>
      </c>
      <c r="Q102" s="574">
        <f t="shared" si="33"/>
        <v>1900</v>
      </c>
      <c r="R102" s="574">
        <f t="shared" si="34"/>
        <v>1</v>
      </c>
      <c r="S102" s="574">
        <f t="shared" si="35"/>
        <v>0</v>
      </c>
      <c r="T102" s="552" t="str">
        <f t="shared" si="36"/>
        <v/>
      </c>
      <c r="U102" s="575"/>
      <c r="V102" s="581">
        <v>1</v>
      </c>
      <c r="W102" s="552"/>
      <c r="X102" s="576">
        <f t="shared" si="39"/>
        <v>0</v>
      </c>
      <c r="Y102" s="576">
        <f t="shared" si="29"/>
        <v>0</v>
      </c>
      <c r="Z102" s="552"/>
      <c r="AA102" s="552"/>
      <c r="AB102" s="552"/>
      <c r="AC102" s="552"/>
      <c r="AD102" s="552"/>
      <c r="AE102" s="552"/>
      <c r="AF102" s="552"/>
      <c r="AG102" s="552"/>
      <c r="AH102" s="552"/>
      <c r="AI102" s="552"/>
      <c r="AJ102" s="552"/>
      <c r="AK102" s="552"/>
      <c r="AL102" s="552"/>
      <c r="AM102" s="552"/>
      <c r="AN102" s="582">
        <f t="shared" si="30"/>
        <v>0</v>
      </c>
      <c r="AO102" s="552"/>
      <c r="AP102" s="577">
        <f t="shared" si="37"/>
        <v>0</v>
      </c>
      <c r="AQ102" s="552"/>
      <c r="AR102" s="552"/>
      <c r="AS102" s="552"/>
      <c r="AT102" s="552"/>
      <c r="AU102" s="552"/>
      <c r="AV102" s="552"/>
      <c r="AW102" s="552"/>
      <c r="AX102" s="552"/>
      <c r="AY102" s="552"/>
      <c r="AZ102" s="552"/>
      <c r="BA102" s="552"/>
      <c r="BB102" s="552"/>
      <c r="BC102" s="583"/>
      <c r="BD102" s="552" t="s">
        <v>85</v>
      </c>
      <c r="BE102" s="552"/>
      <c r="BF102" s="552"/>
      <c r="BG102" s="574">
        <f t="shared" si="31"/>
        <v>0</v>
      </c>
      <c r="BH102" s="552"/>
      <c r="BI102" s="577">
        <f t="shared" si="38"/>
        <v>0</v>
      </c>
      <c r="BJ102" s="552"/>
      <c r="BK102" s="552"/>
      <c r="BL102" s="552"/>
      <c r="BM102" s="552"/>
      <c r="BN102" s="552"/>
      <c r="BO102" s="552"/>
      <c r="BP102" s="552"/>
      <c r="BQ102" s="552"/>
      <c r="BR102" s="552"/>
      <c r="BS102" s="552"/>
      <c r="BT102" s="552"/>
      <c r="BU102" s="552"/>
      <c r="BV102" s="552"/>
      <c r="BW102" s="552"/>
    </row>
    <row r="103" spans="1:75">
      <c r="A103" s="552">
        <v>101</v>
      </c>
      <c r="B103" s="552"/>
      <c r="C103" s="552"/>
      <c r="D103" s="552"/>
      <c r="E103" s="552"/>
      <c r="F103" s="552"/>
      <c r="G103" s="552"/>
      <c r="H103" s="552"/>
      <c r="I103" s="552"/>
      <c r="J103" s="552"/>
      <c r="K103" s="552"/>
      <c r="L103" s="552"/>
      <c r="M103" s="552" t="e">
        <f>VLOOKUP(L103,'償却率（定額法）'!$B$6:$C$104,2)</f>
        <v>#N/A</v>
      </c>
      <c r="N103" s="659"/>
      <c r="O103" s="659"/>
      <c r="P103" s="573">
        <f t="shared" si="32"/>
        <v>0</v>
      </c>
      <c r="Q103" s="574">
        <f t="shared" si="33"/>
        <v>1900</v>
      </c>
      <c r="R103" s="574">
        <f t="shared" si="34"/>
        <v>1</v>
      </c>
      <c r="S103" s="574">
        <f t="shared" si="35"/>
        <v>0</v>
      </c>
      <c r="T103" s="552" t="str">
        <f t="shared" si="36"/>
        <v/>
      </c>
      <c r="U103" s="575"/>
      <c r="V103" s="581">
        <v>1</v>
      </c>
      <c r="W103" s="552"/>
      <c r="X103" s="576">
        <f t="shared" si="39"/>
        <v>0</v>
      </c>
      <c r="Y103" s="576">
        <f t="shared" si="29"/>
        <v>0</v>
      </c>
      <c r="Z103" s="552"/>
      <c r="AA103" s="552"/>
      <c r="AB103" s="552"/>
      <c r="AC103" s="552"/>
      <c r="AD103" s="552"/>
      <c r="AE103" s="552"/>
      <c r="AF103" s="552"/>
      <c r="AG103" s="552"/>
      <c r="AH103" s="552"/>
      <c r="AI103" s="552"/>
      <c r="AJ103" s="552"/>
      <c r="AK103" s="552"/>
      <c r="AL103" s="552"/>
      <c r="AM103" s="552"/>
      <c r="AN103" s="582">
        <f t="shared" si="30"/>
        <v>0</v>
      </c>
      <c r="AO103" s="552"/>
      <c r="AP103" s="577">
        <f t="shared" si="37"/>
        <v>0</v>
      </c>
      <c r="AQ103" s="552"/>
      <c r="AR103" s="552"/>
      <c r="AS103" s="552"/>
      <c r="AT103" s="552"/>
      <c r="AU103" s="552"/>
      <c r="AV103" s="552"/>
      <c r="AW103" s="552"/>
      <c r="AX103" s="552"/>
      <c r="AY103" s="552"/>
      <c r="AZ103" s="552"/>
      <c r="BA103" s="552"/>
      <c r="BB103" s="552"/>
      <c r="BC103" s="583"/>
      <c r="BD103" s="552" t="s">
        <v>85</v>
      </c>
      <c r="BE103" s="552"/>
      <c r="BF103" s="552"/>
      <c r="BG103" s="574">
        <f t="shared" si="31"/>
        <v>0</v>
      </c>
      <c r="BH103" s="552"/>
      <c r="BI103" s="577">
        <f t="shared" si="38"/>
        <v>0</v>
      </c>
      <c r="BJ103" s="552"/>
      <c r="BK103" s="552"/>
      <c r="BL103" s="552"/>
      <c r="BM103" s="552"/>
      <c r="BN103" s="552"/>
      <c r="BO103" s="552"/>
      <c r="BP103" s="552"/>
      <c r="BQ103" s="552"/>
      <c r="BR103" s="552"/>
      <c r="BS103" s="552"/>
      <c r="BT103" s="552"/>
      <c r="BU103" s="552"/>
      <c r="BV103" s="552"/>
      <c r="BW103" s="552"/>
    </row>
    <row r="104" spans="1:75">
      <c r="A104" s="552">
        <v>102</v>
      </c>
      <c r="B104" s="552"/>
      <c r="C104" s="552"/>
      <c r="D104" s="552"/>
      <c r="E104" s="552"/>
      <c r="F104" s="552"/>
      <c r="G104" s="552"/>
      <c r="H104" s="552"/>
      <c r="I104" s="552"/>
      <c r="J104" s="552"/>
      <c r="K104" s="552"/>
      <c r="L104" s="552"/>
      <c r="M104" s="552" t="e">
        <f>VLOOKUP(L104,'償却率（定額法）'!$B$6:$C$104,2)</f>
        <v>#N/A</v>
      </c>
      <c r="N104" s="659"/>
      <c r="O104" s="659"/>
      <c r="P104" s="573">
        <f t="shared" si="32"/>
        <v>0</v>
      </c>
      <c r="Q104" s="574">
        <f t="shared" si="33"/>
        <v>1900</v>
      </c>
      <c r="R104" s="574">
        <f t="shared" si="34"/>
        <v>1</v>
      </c>
      <c r="S104" s="574">
        <f t="shared" si="35"/>
        <v>0</v>
      </c>
      <c r="T104" s="552" t="str">
        <f t="shared" si="36"/>
        <v/>
      </c>
      <c r="U104" s="575"/>
      <c r="V104" s="581">
        <v>1</v>
      </c>
      <c r="W104" s="552"/>
      <c r="X104" s="576">
        <f t="shared" si="39"/>
        <v>0</v>
      </c>
      <c r="Y104" s="576">
        <f t="shared" si="29"/>
        <v>0</v>
      </c>
      <c r="Z104" s="552"/>
      <c r="AA104" s="552"/>
      <c r="AB104" s="552"/>
      <c r="AC104" s="552"/>
      <c r="AD104" s="552"/>
      <c r="AE104" s="552"/>
      <c r="AF104" s="552"/>
      <c r="AG104" s="552"/>
      <c r="AH104" s="552"/>
      <c r="AI104" s="552"/>
      <c r="AJ104" s="552"/>
      <c r="AK104" s="552"/>
      <c r="AL104" s="552"/>
      <c r="AM104" s="552"/>
      <c r="AN104" s="582">
        <f t="shared" si="30"/>
        <v>0</v>
      </c>
      <c r="AO104" s="552"/>
      <c r="AP104" s="577">
        <f t="shared" si="37"/>
        <v>0</v>
      </c>
      <c r="AQ104" s="552"/>
      <c r="AR104" s="552"/>
      <c r="AS104" s="552"/>
      <c r="AT104" s="552"/>
      <c r="AU104" s="552"/>
      <c r="AV104" s="552"/>
      <c r="AW104" s="552"/>
      <c r="AX104" s="552"/>
      <c r="AY104" s="552"/>
      <c r="AZ104" s="552"/>
      <c r="BA104" s="552"/>
      <c r="BB104" s="552"/>
      <c r="BC104" s="583"/>
      <c r="BD104" s="552" t="s">
        <v>85</v>
      </c>
      <c r="BE104" s="552"/>
      <c r="BF104" s="552"/>
      <c r="BG104" s="574">
        <f t="shared" si="31"/>
        <v>0</v>
      </c>
      <c r="BH104" s="552"/>
      <c r="BI104" s="577">
        <f t="shared" si="38"/>
        <v>0</v>
      </c>
      <c r="BJ104" s="552"/>
      <c r="BK104" s="552"/>
      <c r="BL104" s="552"/>
      <c r="BM104" s="552"/>
      <c r="BN104" s="552"/>
      <c r="BO104" s="552"/>
      <c r="BP104" s="552"/>
      <c r="BQ104" s="552"/>
      <c r="BR104" s="552"/>
      <c r="BS104" s="552"/>
      <c r="BT104" s="552"/>
      <c r="BU104" s="552"/>
      <c r="BV104" s="552"/>
      <c r="BW104" s="552"/>
    </row>
    <row r="105" spans="1:75">
      <c r="A105" s="552">
        <v>103</v>
      </c>
      <c r="B105" s="552"/>
      <c r="C105" s="552"/>
      <c r="D105" s="552"/>
      <c r="E105" s="552"/>
      <c r="F105" s="552"/>
      <c r="G105" s="552"/>
      <c r="H105" s="552"/>
      <c r="I105" s="552"/>
      <c r="J105" s="552"/>
      <c r="K105" s="552"/>
      <c r="L105" s="552"/>
      <c r="M105" s="552" t="e">
        <f>VLOOKUP(L105,'償却率（定額法）'!$B$6:$C$104,2)</f>
        <v>#N/A</v>
      </c>
      <c r="N105" s="659"/>
      <c r="O105" s="659"/>
      <c r="P105" s="573">
        <f t="shared" ref="P105:P168" si="40">IF(O105="",N105,O105)</f>
        <v>0</v>
      </c>
      <c r="Q105" s="574">
        <f t="shared" ref="Q105:Q168" si="41">YEAR(P105)</f>
        <v>1900</v>
      </c>
      <c r="R105" s="574">
        <f t="shared" ref="R105:R168" si="42">MONTH(P105)</f>
        <v>1</v>
      </c>
      <c r="S105" s="574">
        <f t="shared" ref="S105:S168" si="43">DAY(N105)</f>
        <v>0</v>
      </c>
      <c r="T105" s="552" t="str">
        <f t="shared" ref="T105:T168" si="44">IF(Q105=1900,"",IF(R105&lt;4,Q105-1,Q105))</f>
        <v/>
      </c>
      <c r="U105" s="575"/>
      <c r="V105" s="581">
        <v>1</v>
      </c>
      <c r="W105" s="552"/>
      <c r="X105" s="576">
        <f t="shared" si="39"/>
        <v>0</v>
      </c>
      <c r="Y105" s="576">
        <f t="shared" si="29"/>
        <v>0</v>
      </c>
      <c r="Z105" s="552"/>
      <c r="AA105" s="552"/>
      <c r="AB105" s="552"/>
      <c r="AC105" s="552"/>
      <c r="AD105" s="552"/>
      <c r="AE105" s="552"/>
      <c r="AF105" s="552"/>
      <c r="AG105" s="552"/>
      <c r="AH105" s="552"/>
      <c r="AI105" s="552"/>
      <c r="AJ105" s="552"/>
      <c r="AK105" s="552"/>
      <c r="AL105" s="552"/>
      <c r="AM105" s="552"/>
      <c r="AN105" s="582">
        <f t="shared" si="30"/>
        <v>0</v>
      </c>
      <c r="AO105" s="552"/>
      <c r="AP105" s="577">
        <f t="shared" ref="AP105:AP168" si="45">Y105-AN105</f>
        <v>0</v>
      </c>
      <c r="AQ105" s="552"/>
      <c r="AR105" s="552"/>
      <c r="AS105" s="552"/>
      <c r="AT105" s="552"/>
      <c r="AU105" s="552"/>
      <c r="AV105" s="552"/>
      <c r="AW105" s="552"/>
      <c r="AX105" s="552"/>
      <c r="AY105" s="552"/>
      <c r="AZ105" s="552"/>
      <c r="BA105" s="552"/>
      <c r="BB105" s="552"/>
      <c r="BC105" s="583"/>
      <c r="BD105" s="552" t="s">
        <v>85</v>
      </c>
      <c r="BE105" s="552"/>
      <c r="BF105" s="552"/>
      <c r="BG105" s="574">
        <f t="shared" si="31"/>
        <v>0</v>
      </c>
      <c r="BH105" s="552"/>
      <c r="BI105" s="577">
        <f t="shared" ref="BI105:BI168" si="46">U105-AP105</f>
        <v>0</v>
      </c>
      <c r="BJ105" s="552"/>
      <c r="BK105" s="552"/>
      <c r="BL105" s="552"/>
      <c r="BM105" s="552"/>
      <c r="BN105" s="552"/>
      <c r="BO105" s="552"/>
      <c r="BP105" s="552"/>
      <c r="BQ105" s="552"/>
      <c r="BR105" s="552"/>
      <c r="BS105" s="552"/>
      <c r="BT105" s="552"/>
      <c r="BU105" s="552"/>
      <c r="BV105" s="552"/>
      <c r="BW105" s="552"/>
    </row>
    <row r="106" spans="1:75">
      <c r="A106" s="552">
        <v>104</v>
      </c>
      <c r="B106" s="552"/>
      <c r="C106" s="552"/>
      <c r="D106" s="552"/>
      <c r="E106" s="552"/>
      <c r="F106" s="552"/>
      <c r="G106" s="552"/>
      <c r="H106" s="552"/>
      <c r="I106" s="552"/>
      <c r="J106" s="552"/>
      <c r="K106" s="552"/>
      <c r="L106" s="552"/>
      <c r="M106" s="552" t="e">
        <f>VLOOKUP(L106,'償却率（定額法）'!$B$6:$C$104,2)</f>
        <v>#N/A</v>
      </c>
      <c r="N106" s="659"/>
      <c r="O106" s="659"/>
      <c r="P106" s="573">
        <f t="shared" si="40"/>
        <v>0</v>
      </c>
      <c r="Q106" s="574">
        <f t="shared" si="41"/>
        <v>1900</v>
      </c>
      <c r="R106" s="574">
        <f t="shared" si="42"/>
        <v>1</v>
      </c>
      <c r="S106" s="574">
        <f t="shared" si="43"/>
        <v>0</v>
      </c>
      <c r="T106" s="552" t="str">
        <f t="shared" si="44"/>
        <v/>
      </c>
      <c r="U106" s="575"/>
      <c r="V106" s="581">
        <v>1</v>
      </c>
      <c r="W106" s="552"/>
      <c r="X106" s="576">
        <f t="shared" si="39"/>
        <v>0</v>
      </c>
      <c r="Y106" s="576">
        <f t="shared" si="29"/>
        <v>0</v>
      </c>
      <c r="Z106" s="552"/>
      <c r="AA106" s="552"/>
      <c r="AB106" s="552"/>
      <c r="AC106" s="552"/>
      <c r="AD106" s="552"/>
      <c r="AE106" s="552"/>
      <c r="AF106" s="552"/>
      <c r="AG106" s="552"/>
      <c r="AH106" s="552"/>
      <c r="AI106" s="552"/>
      <c r="AJ106" s="552"/>
      <c r="AK106" s="552"/>
      <c r="AL106" s="552"/>
      <c r="AM106" s="552"/>
      <c r="AN106" s="582">
        <f t="shared" si="30"/>
        <v>0</v>
      </c>
      <c r="AO106" s="552"/>
      <c r="AP106" s="577">
        <f t="shared" si="45"/>
        <v>0</v>
      </c>
      <c r="AQ106" s="552"/>
      <c r="AR106" s="552"/>
      <c r="AS106" s="552"/>
      <c r="AT106" s="552"/>
      <c r="AU106" s="552"/>
      <c r="AV106" s="552"/>
      <c r="AW106" s="552"/>
      <c r="AX106" s="552"/>
      <c r="AY106" s="552"/>
      <c r="AZ106" s="552"/>
      <c r="BA106" s="552"/>
      <c r="BB106" s="552"/>
      <c r="BC106" s="583"/>
      <c r="BD106" s="552" t="s">
        <v>85</v>
      </c>
      <c r="BE106" s="552"/>
      <c r="BF106" s="552"/>
      <c r="BG106" s="574">
        <f t="shared" si="31"/>
        <v>0</v>
      </c>
      <c r="BH106" s="552"/>
      <c r="BI106" s="577">
        <f t="shared" si="46"/>
        <v>0</v>
      </c>
      <c r="BJ106" s="552"/>
      <c r="BK106" s="552"/>
      <c r="BL106" s="552"/>
      <c r="BM106" s="552"/>
      <c r="BN106" s="552"/>
      <c r="BO106" s="552"/>
      <c r="BP106" s="552"/>
      <c r="BQ106" s="552"/>
      <c r="BR106" s="552"/>
      <c r="BS106" s="552"/>
      <c r="BT106" s="552"/>
      <c r="BU106" s="552"/>
      <c r="BV106" s="552"/>
      <c r="BW106" s="552"/>
    </row>
    <row r="107" spans="1:75">
      <c r="A107" s="552">
        <v>105</v>
      </c>
      <c r="B107" s="552"/>
      <c r="C107" s="552"/>
      <c r="D107" s="552"/>
      <c r="E107" s="552"/>
      <c r="F107" s="552"/>
      <c r="G107" s="552"/>
      <c r="H107" s="552"/>
      <c r="I107" s="552"/>
      <c r="J107" s="552"/>
      <c r="K107" s="552"/>
      <c r="L107" s="552"/>
      <c r="M107" s="552" t="e">
        <f>VLOOKUP(L107,'償却率（定額法）'!$B$6:$C$104,2)</f>
        <v>#N/A</v>
      </c>
      <c r="N107" s="659"/>
      <c r="O107" s="659"/>
      <c r="P107" s="573">
        <f t="shared" si="40"/>
        <v>0</v>
      </c>
      <c r="Q107" s="574">
        <f t="shared" si="41"/>
        <v>1900</v>
      </c>
      <c r="R107" s="574">
        <f t="shared" si="42"/>
        <v>1</v>
      </c>
      <c r="S107" s="574">
        <f t="shared" si="43"/>
        <v>0</v>
      </c>
      <c r="T107" s="552" t="str">
        <f t="shared" si="44"/>
        <v/>
      </c>
      <c r="U107" s="575"/>
      <c r="V107" s="581">
        <v>1</v>
      </c>
      <c r="W107" s="552"/>
      <c r="X107" s="576">
        <f t="shared" si="39"/>
        <v>0</v>
      </c>
      <c r="Y107" s="576">
        <f t="shared" si="29"/>
        <v>0</v>
      </c>
      <c r="Z107" s="552"/>
      <c r="AA107" s="552"/>
      <c r="AB107" s="552"/>
      <c r="AC107" s="552"/>
      <c r="AD107" s="552"/>
      <c r="AE107" s="552"/>
      <c r="AF107" s="552"/>
      <c r="AG107" s="552"/>
      <c r="AH107" s="552"/>
      <c r="AI107" s="552"/>
      <c r="AJ107" s="552"/>
      <c r="AK107" s="552"/>
      <c r="AL107" s="552"/>
      <c r="AM107" s="552"/>
      <c r="AN107" s="582">
        <f t="shared" si="30"/>
        <v>0</v>
      </c>
      <c r="AO107" s="552"/>
      <c r="AP107" s="577">
        <f t="shared" si="45"/>
        <v>0</v>
      </c>
      <c r="AQ107" s="552"/>
      <c r="AR107" s="552"/>
      <c r="AS107" s="552"/>
      <c r="AT107" s="552"/>
      <c r="AU107" s="552"/>
      <c r="AV107" s="552"/>
      <c r="AW107" s="552"/>
      <c r="AX107" s="552"/>
      <c r="AY107" s="552"/>
      <c r="AZ107" s="552"/>
      <c r="BA107" s="552"/>
      <c r="BB107" s="552"/>
      <c r="BC107" s="583"/>
      <c r="BD107" s="552" t="s">
        <v>85</v>
      </c>
      <c r="BE107" s="552"/>
      <c r="BF107" s="552"/>
      <c r="BG107" s="574">
        <f t="shared" si="31"/>
        <v>0</v>
      </c>
      <c r="BH107" s="552"/>
      <c r="BI107" s="577">
        <f t="shared" si="46"/>
        <v>0</v>
      </c>
      <c r="BJ107" s="552"/>
      <c r="BK107" s="552"/>
      <c r="BL107" s="552"/>
      <c r="BM107" s="552"/>
      <c r="BN107" s="552"/>
      <c r="BO107" s="552"/>
      <c r="BP107" s="552"/>
      <c r="BQ107" s="552"/>
      <c r="BR107" s="552"/>
      <c r="BS107" s="552"/>
      <c r="BT107" s="552"/>
      <c r="BU107" s="552"/>
      <c r="BV107" s="552"/>
      <c r="BW107" s="552"/>
    </row>
    <row r="108" spans="1:75">
      <c r="A108" s="552">
        <v>106</v>
      </c>
      <c r="B108" s="552"/>
      <c r="C108" s="552"/>
      <c r="D108" s="552"/>
      <c r="E108" s="552"/>
      <c r="F108" s="552"/>
      <c r="G108" s="552"/>
      <c r="H108" s="552"/>
      <c r="I108" s="552"/>
      <c r="J108" s="552"/>
      <c r="K108" s="552"/>
      <c r="L108" s="552"/>
      <c r="M108" s="552" t="e">
        <f>VLOOKUP(L108,'償却率（定額法）'!$B$6:$C$104,2)</f>
        <v>#N/A</v>
      </c>
      <c r="N108" s="659"/>
      <c r="O108" s="659"/>
      <c r="P108" s="573">
        <f t="shared" si="40"/>
        <v>0</v>
      </c>
      <c r="Q108" s="574">
        <f t="shared" si="41"/>
        <v>1900</v>
      </c>
      <c r="R108" s="574">
        <f t="shared" si="42"/>
        <v>1</v>
      </c>
      <c r="S108" s="574">
        <f t="shared" si="43"/>
        <v>0</v>
      </c>
      <c r="T108" s="552" t="str">
        <f t="shared" si="44"/>
        <v/>
      </c>
      <c r="U108" s="575"/>
      <c r="V108" s="581">
        <v>1</v>
      </c>
      <c r="W108" s="552"/>
      <c r="X108" s="576">
        <f t="shared" si="39"/>
        <v>0</v>
      </c>
      <c r="Y108" s="576">
        <f t="shared" si="29"/>
        <v>0</v>
      </c>
      <c r="Z108" s="552"/>
      <c r="AA108" s="552"/>
      <c r="AB108" s="552"/>
      <c r="AC108" s="552"/>
      <c r="AD108" s="552"/>
      <c r="AE108" s="552"/>
      <c r="AF108" s="552"/>
      <c r="AG108" s="552"/>
      <c r="AH108" s="552"/>
      <c r="AI108" s="552"/>
      <c r="AJ108" s="552"/>
      <c r="AK108" s="552"/>
      <c r="AL108" s="552"/>
      <c r="AM108" s="552"/>
      <c r="AN108" s="582">
        <f t="shared" si="30"/>
        <v>0</v>
      </c>
      <c r="AO108" s="552"/>
      <c r="AP108" s="577">
        <f t="shared" si="45"/>
        <v>0</v>
      </c>
      <c r="AQ108" s="552"/>
      <c r="AR108" s="552"/>
      <c r="AS108" s="552"/>
      <c r="AT108" s="552"/>
      <c r="AU108" s="552"/>
      <c r="AV108" s="552"/>
      <c r="AW108" s="552"/>
      <c r="AX108" s="552"/>
      <c r="AY108" s="552"/>
      <c r="AZ108" s="552"/>
      <c r="BA108" s="552"/>
      <c r="BB108" s="552"/>
      <c r="BC108" s="583"/>
      <c r="BD108" s="552" t="s">
        <v>85</v>
      </c>
      <c r="BE108" s="552"/>
      <c r="BF108" s="552"/>
      <c r="BG108" s="574">
        <f t="shared" si="31"/>
        <v>0</v>
      </c>
      <c r="BH108" s="552"/>
      <c r="BI108" s="577">
        <f t="shared" si="46"/>
        <v>0</v>
      </c>
      <c r="BJ108" s="552"/>
      <c r="BK108" s="552"/>
      <c r="BL108" s="552"/>
      <c r="BM108" s="552"/>
      <c r="BN108" s="552"/>
      <c r="BO108" s="552"/>
      <c r="BP108" s="552"/>
      <c r="BQ108" s="552"/>
      <c r="BR108" s="552"/>
      <c r="BS108" s="552"/>
      <c r="BT108" s="552"/>
      <c r="BU108" s="552"/>
      <c r="BV108" s="552"/>
      <c r="BW108" s="552"/>
    </row>
    <row r="109" spans="1:75">
      <c r="A109" s="552">
        <v>107</v>
      </c>
      <c r="B109" s="552"/>
      <c r="C109" s="552"/>
      <c r="D109" s="552"/>
      <c r="E109" s="552"/>
      <c r="F109" s="552"/>
      <c r="G109" s="552"/>
      <c r="H109" s="552"/>
      <c r="I109" s="552"/>
      <c r="J109" s="552"/>
      <c r="K109" s="552"/>
      <c r="L109" s="552"/>
      <c r="M109" s="552" t="e">
        <f>VLOOKUP(L109,'償却率（定額法）'!$B$6:$C$104,2)</f>
        <v>#N/A</v>
      </c>
      <c r="N109" s="659"/>
      <c r="O109" s="659"/>
      <c r="P109" s="573">
        <f t="shared" si="40"/>
        <v>0</v>
      </c>
      <c r="Q109" s="574">
        <f t="shared" si="41"/>
        <v>1900</v>
      </c>
      <c r="R109" s="574">
        <f t="shared" si="42"/>
        <v>1</v>
      </c>
      <c r="S109" s="574">
        <f t="shared" si="43"/>
        <v>0</v>
      </c>
      <c r="T109" s="552" t="str">
        <f t="shared" si="44"/>
        <v/>
      </c>
      <c r="U109" s="575"/>
      <c r="V109" s="581">
        <v>1</v>
      </c>
      <c r="W109" s="552"/>
      <c r="X109" s="576">
        <f t="shared" si="39"/>
        <v>0</v>
      </c>
      <c r="Y109" s="576">
        <f t="shared" si="29"/>
        <v>0</v>
      </c>
      <c r="Z109" s="552"/>
      <c r="AA109" s="552"/>
      <c r="AB109" s="552"/>
      <c r="AC109" s="552"/>
      <c r="AD109" s="552"/>
      <c r="AE109" s="552"/>
      <c r="AF109" s="552"/>
      <c r="AG109" s="552"/>
      <c r="AH109" s="552"/>
      <c r="AI109" s="552"/>
      <c r="AJ109" s="552"/>
      <c r="AK109" s="552"/>
      <c r="AL109" s="552"/>
      <c r="AM109" s="552"/>
      <c r="AN109" s="582">
        <f t="shared" si="30"/>
        <v>0</v>
      </c>
      <c r="AO109" s="552"/>
      <c r="AP109" s="577">
        <f t="shared" si="45"/>
        <v>0</v>
      </c>
      <c r="AQ109" s="552"/>
      <c r="AR109" s="552"/>
      <c r="AS109" s="552"/>
      <c r="AT109" s="552"/>
      <c r="AU109" s="552"/>
      <c r="AV109" s="552"/>
      <c r="AW109" s="552"/>
      <c r="AX109" s="552"/>
      <c r="AY109" s="552"/>
      <c r="AZ109" s="552"/>
      <c r="BA109" s="552"/>
      <c r="BB109" s="552"/>
      <c r="BC109" s="583"/>
      <c r="BD109" s="552" t="s">
        <v>85</v>
      </c>
      <c r="BE109" s="552"/>
      <c r="BF109" s="552"/>
      <c r="BG109" s="574">
        <f t="shared" si="31"/>
        <v>0</v>
      </c>
      <c r="BH109" s="552"/>
      <c r="BI109" s="577">
        <f t="shared" si="46"/>
        <v>0</v>
      </c>
      <c r="BJ109" s="552"/>
      <c r="BK109" s="552"/>
      <c r="BL109" s="552"/>
      <c r="BM109" s="552"/>
      <c r="BN109" s="552"/>
      <c r="BO109" s="552"/>
      <c r="BP109" s="552"/>
      <c r="BQ109" s="552"/>
      <c r="BR109" s="552"/>
      <c r="BS109" s="552"/>
      <c r="BT109" s="552"/>
      <c r="BU109" s="552"/>
      <c r="BV109" s="552"/>
      <c r="BW109" s="552"/>
    </row>
    <row r="110" spans="1:75">
      <c r="A110" s="552">
        <v>108</v>
      </c>
      <c r="B110" s="552"/>
      <c r="C110" s="552"/>
      <c r="D110" s="552"/>
      <c r="E110" s="552"/>
      <c r="F110" s="552"/>
      <c r="G110" s="552"/>
      <c r="H110" s="552"/>
      <c r="I110" s="552"/>
      <c r="J110" s="552"/>
      <c r="K110" s="552"/>
      <c r="L110" s="552"/>
      <c r="M110" s="552" t="e">
        <f>VLOOKUP(L110,'償却率（定額法）'!$B$6:$C$104,2)</f>
        <v>#N/A</v>
      </c>
      <c r="N110" s="659"/>
      <c r="O110" s="659"/>
      <c r="P110" s="573">
        <f t="shared" si="40"/>
        <v>0</v>
      </c>
      <c r="Q110" s="574">
        <f t="shared" si="41"/>
        <v>1900</v>
      </c>
      <c r="R110" s="574">
        <f t="shared" si="42"/>
        <v>1</v>
      </c>
      <c r="S110" s="574">
        <f t="shared" si="43"/>
        <v>0</v>
      </c>
      <c r="T110" s="552" t="str">
        <f t="shared" si="44"/>
        <v/>
      </c>
      <c r="U110" s="575"/>
      <c r="V110" s="581">
        <v>1</v>
      </c>
      <c r="W110" s="552"/>
      <c r="X110" s="576">
        <f t="shared" si="39"/>
        <v>0</v>
      </c>
      <c r="Y110" s="576">
        <f t="shared" si="29"/>
        <v>0</v>
      </c>
      <c r="Z110" s="552"/>
      <c r="AA110" s="552"/>
      <c r="AB110" s="552"/>
      <c r="AC110" s="552"/>
      <c r="AD110" s="552"/>
      <c r="AE110" s="552"/>
      <c r="AF110" s="552"/>
      <c r="AG110" s="552"/>
      <c r="AH110" s="552"/>
      <c r="AI110" s="552"/>
      <c r="AJ110" s="552"/>
      <c r="AK110" s="552"/>
      <c r="AL110" s="552"/>
      <c r="AM110" s="552"/>
      <c r="AN110" s="582">
        <f t="shared" si="30"/>
        <v>0</v>
      </c>
      <c r="AO110" s="552"/>
      <c r="AP110" s="577">
        <f t="shared" si="45"/>
        <v>0</v>
      </c>
      <c r="AQ110" s="552"/>
      <c r="AR110" s="552"/>
      <c r="AS110" s="552"/>
      <c r="AT110" s="552"/>
      <c r="AU110" s="552"/>
      <c r="AV110" s="552"/>
      <c r="AW110" s="552"/>
      <c r="AX110" s="552"/>
      <c r="AY110" s="552"/>
      <c r="AZ110" s="552"/>
      <c r="BA110" s="552"/>
      <c r="BB110" s="552"/>
      <c r="BC110" s="583"/>
      <c r="BD110" s="552" t="s">
        <v>85</v>
      </c>
      <c r="BE110" s="552"/>
      <c r="BF110" s="552"/>
      <c r="BG110" s="574">
        <f t="shared" si="31"/>
        <v>0</v>
      </c>
      <c r="BH110" s="552"/>
      <c r="BI110" s="577">
        <f t="shared" si="46"/>
        <v>0</v>
      </c>
      <c r="BJ110" s="552"/>
      <c r="BK110" s="552"/>
      <c r="BL110" s="552"/>
      <c r="BM110" s="552"/>
      <c r="BN110" s="552"/>
      <c r="BO110" s="552"/>
      <c r="BP110" s="552"/>
      <c r="BQ110" s="552"/>
      <c r="BR110" s="552"/>
      <c r="BS110" s="552"/>
      <c r="BT110" s="552"/>
      <c r="BU110" s="552"/>
      <c r="BV110" s="552"/>
      <c r="BW110" s="552"/>
    </row>
    <row r="111" spans="1:75">
      <c r="A111" s="552">
        <v>109</v>
      </c>
      <c r="B111" s="552"/>
      <c r="C111" s="552"/>
      <c r="D111" s="552"/>
      <c r="E111" s="552"/>
      <c r="F111" s="552"/>
      <c r="G111" s="552"/>
      <c r="H111" s="552"/>
      <c r="I111" s="552"/>
      <c r="J111" s="552"/>
      <c r="K111" s="552"/>
      <c r="L111" s="552"/>
      <c r="M111" s="552" t="e">
        <f>VLOOKUP(L111,'償却率（定額法）'!$B$6:$C$104,2)</f>
        <v>#N/A</v>
      </c>
      <c r="N111" s="659"/>
      <c r="O111" s="659"/>
      <c r="P111" s="573">
        <f t="shared" si="40"/>
        <v>0</v>
      </c>
      <c r="Q111" s="574">
        <f t="shared" si="41"/>
        <v>1900</v>
      </c>
      <c r="R111" s="574">
        <f t="shared" si="42"/>
        <v>1</v>
      </c>
      <c r="S111" s="574">
        <f t="shared" si="43"/>
        <v>0</v>
      </c>
      <c r="T111" s="552" t="str">
        <f t="shared" si="44"/>
        <v/>
      </c>
      <c r="U111" s="575"/>
      <c r="V111" s="581">
        <v>1</v>
      </c>
      <c r="W111" s="552"/>
      <c r="X111" s="576">
        <f t="shared" si="39"/>
        <v>0</v>
      </c>
      <c r="Y111" s="576">
        <f t="shared" si="29"/>
        <v>0</v>
      </c>
      <c r="Z111" s="552"/>
      <c r="AA111" s="552"/>
      <c r="AB111" s="552"/>
      <c r="AC111" s="552"/>
      <c r="AD111" s="552"/>
      <c r="AE111" s="552"/>
      <c r="AF111" s="552"/>
      <c r="AG111" s="552"/>
      <c r="AH111" s="552"/>
      <c r="AI111" s="552"/>
      <c r="AJ111" s="552"/>
      <c r="AK111" s="552"/>
      <c r="AL111" s="552"/>
      <c r="AM111" s="552"/>
      <c r="AN111" s="582">
        <f t="shared" si="30"/>
        <v>0</v>
      </c>
      <c r="AO111" s="552"/>
      <c r="AP111" s="577">
        <f t="shared" si="45"/>
        <v>0</v>
      </c>
      <c r="AQ111" s="552"/>
      <c r="AR111" s="552"/>
      <c r="AS111" s="552"/>
      <c r="AT111" s="552"/>
      <c r="AU111" s="552"/>
      <c r="AV111" s="552"/>
      <c r="AW111" s="552"/>
      <c r="AX111" s="552"/>
      <c r="AY111" s="552"/>
      <c r="AZ111" s="552"/>
      <c r="BA111" s="552"/>
      <c r="BB111" s="552"/>
      <c r="BC111" s="583"/>
      <c r="BD111" s="552" t="s">
        <v>85</v>
      </c>
      <c r="BE111" s="552"/>
      <c r="BF111" s="552"/>
      <c r="BG111" s="574">
        <f t="shared" si="31"/>
        <v>0</v>
      </c>
      <c r="BH111" s="552"/>
      <c r="BI111" s="577">
        <f t="shared" si="46"/>
        <v>0</v>
      </c>
      <c r="BJ111" s="552"/>
      <c r="BK111" s="552"/>
      <c r="BL111" s="552"/>
      <c r="BM111" s="552"/>
      <c r="BN111" s="552"/>
      <c r="BO111" s="552"/>
      <c r="BP111" s="552"/>
      <c r="BQ111" s="552"/>
      <c r="BR111" s="552"/>
      <c r="BS111" s="552"/>
      <c r="BT111" s="552"/>
      <c r="BU111" s="552"/>
      <c r="BV111" s="552"/>
      <c r="BW111" s="552"/>
    </row>
    <row r="112" spans="1:75">
      <c r="A112" s="552">
        <v>110</v>
      </c>
      <c r="B112" s="552"/>
      <c r="C112" s="552"/>
      <c r="D112" s="552"/>
      <c r="E112" s="552"/>
      <c r="F112" s="552"/>
      <c r="G112" s="552"/>
      <c r="H112" s="552"/>
      <c r="I112" s="552"/>
      <c r="J112" s="552"/>
      <c r="K112" s="552"/>
      <c r="L112" s="552"/>
      <c r="M112" s="552" t="e">
        <f>VLOOKUP(L112,'償却率（定額法）'!$B$6:$C$104,2)</f>
        <v>#N/A</v>
      </c>
      <c r="N112" s="659"/>
      <c r="O112" s="659"/>
      <c r="P112" s="573">
        <f t="shared" si="40"/>
        <v>0</v>
      </c>
      <c r="Q112" s="574">
        <f t="shared" si="41"/>
        <v>1900</v>
      </c>
      <c r="R112" s="574">
        <f t="shared" si="42"/>
        <v>1</v>
      </c>
      <c r="S112" s="574">
        <f t="shared" si="43"/>
        <v>0</v>
      </c>
      <c r="T112" s="552" t="str">
        <f t="shared" si="44"/>
        <v/>
      </c>
      <c r="U112" s="575"/>
      <c r="V112" s="581">
        <v>1</v>
      </c>
      <c r="W112" s="552"/>
      <c r="X112" s="576">
        <f t="shared" si="39"/>
        <v>0</v>
      </c>
      <c r="Y112" s="576">
        <f t="shared" si="29"/>
        <v>0</v>
      </c>
      <c r="Z112" s="552"/>
      <c r="AA112" s="552"/>
      <c r="AB112" s="552"/>
      <c r="AC112" s="552"/>
      <c r="AD112" s="552"/>
      <c r="AE112" s="552"/>
      <c r="AF112" s="552"/>
      <c r="AG112" s="552"/>
      <c r="AH112" s="552"/>
      <c r="AI112" s="552"/>
      <c r="AJ112" s="552"/>
      <c r="AK112" s="552"/>
      <c r="AL112" s="552"/>
      <c r="AM112" s="552"/>
      <c r="AN112" s="582">
        <f t="shared" si="30"/>
        <v>0</v>
      </c>
      <c r="AO112" s="552"/>
      <c r="AP112" s="577">
        <f t="shared" si="45"/>
        <v>0</v>
      </c>
      <c r="AQ112" s="552"/>
      <c r="AR112" s="552"/>
      <c r="AS112" s="552"/>
      <c r="AT112" s="552"/>
      <c r="AU112" s="552"/>
      <c r="AV112" s="552"/>
      <c r="AW112" s="552"/>
      <c r="AX112" s="552"/>
      <c r="AY112" s="552"/>
      <c r="AZ112" s="552"/>
      <c r="BA112" s="552"/>
      <c r="BB112" s="552"/>
      <c r="BC112" s="583"/>
      <c r="BD112" s="552" t="s">
        <v>85</v>
      </c>
      <c r="BE112" s="552"/>
      <c r="BF112" s="552"/>
      <c r="BG112" s="574">
        <f t="shared" si="31"/>
        <v>0</v>
      </c>
      <c r="BH112" s="552"/>
      <c r="BI112" s="577">
        <f t="shared" si="46"/>
        <v>0</v>
      </c>
      <c r="BJ112" s="552"/>
      <c r="BK112" s="552"/>
      <c r="BL112" s="552"/>
      <c r="BM112" s="552"/>
      <c r="BN112" s="552"/>
      <c r="BO112" s="552"/>
      <c r="BP112" s="552"/>
      <c r="BQ112" s="552"/>
      <c r="BR112" s="552"/>
      <c r="BS112" s="552"/>
      <c r="BT112" s="552"/>
      <c r="BU112" s="552"/>
      <c r="BV112" s="552"/>
      <c r="BW112" s="552"/>
    </row>
    <row r="113" spans="1:75">
      <c r="A113" s="552">
        <v>111</v>
      </c>
      <c r="B113" s="552"/>
      <c r="C113" s="552"/>
      <c r="D113" s="552"/>
      <c r="E113" s="552"/>
      <c r="F113" s="552"/>
      <c r="G113" s="552"/>
      <c r="H113" s="552"/>
      <c r="I113" s="552"/>
      <c r="J113" s="552"/>
      <c r="K113" s="552"/>
      <c r="L113" s="552"/>
      <c r="M113" s="552" t="e">
        <f>VLOOKUP(L113,'償却率（定額法）'!$B$6:$C$104,2)</f>
        <v>#N/A</v>
      </c>
      <c r="N113" s="659"/>
      <c r="O113" s="659"/>
      <c r="P113" s="573">
        <f t="shared" si="40"/>
        <v>0</v>
      </c>
      <c r="Q113" s="574">
        <f t="shared" si="41"/>
        <v>1900</v>
      </c>
      <c r="R113" s="574">
        <f t="shared" si="42"/>
        <v>1</v>
      </c>
      <c r="S113" s="574">
        <f t="shared" si="43"/>
        <v>0</v>
      </c>
      <c r="T113" s="552" t="str">
        <f t="shared" si="44"/>
        <v/>
      </c>
      <c r="U113" s="575"/>
      <c r="V113" s="581">
        <v>1</v>
      </c>
      <c r="W113" s="552"/>
      <c r="X113" s="576">
        <f t="shared" si="39"/>
        <v>0</v>
      </c>
      <c r="Y113" s="576">
        <f t="shared" si="29"/>
        <v>0</v>
      </c>
      <c r="Z113" s="552"/>
      <c r="AA113" s="552"/>
      <c r="AB113" s="552"/>
      <c r="AC113" s="552"/>
      <c r="AD113" s="552"/>
      <c r="AE113" s="552"/>
      <c r="AF113" s="552"/>
      <c r="AG113" s="552"/>
      <c r="AH113" s="552"/>
      <c r="AI113" s="552"/>
      <c r="AJ113" s="552"/>
      <c r="AK113" s="552"/>
      <c r="AL113" s="552"/>
      <c r="AM113" s="552"/>
      <c r="AN113" s="582">
        <f t="shared" si="30"/>
        <v>0</v>
      </c>
      <c r="AO113" s="552"/>
      <c r="AP113" s="577">
        <f t="shared" si="45"/>
        <v>0</v>
      </c>
      <c r="AQ113" s="552"/>
      <c r="AR113" s="552"/>
      <c r="AS113" s="552"/>
      <c r="AT113" s="552"/>
      <c r="AU113" s="552"/>
      <c r="AV113" s="552"/>
      <c r="AW113" s="552"/>
      <c r="AX113" s="552"/>
      <c r="AY113" s="552"/>
      <c r="AZ113" s="552"/>
      <c r="BA113" s="552"/>
      <c r="BB113" s="552"/>
      <c r="BC113" s="583"/>
      <c r="BD113" s="552" t="s">
        <v>85</v>
      </c>
      <c r="BE113" s="552"/>
      <c r="BF113" s="552"/>
      <c r="BG113" s="574">
        <f t="shared" si="31"/>
        <v>0</v>
      </c>
      <c r="BH113" s="552"/>
      <c r="BI113" s="577">
        <f t="shared" si="46"/>
        <v>0</v>
      </c>
      <c r="BJ113" s="552"/>
      <c r="BK113" s="552"/>
      <c r="BL113" s="552"/>
      <c r="BM113" s="552"/>
      <c r="BN113" s="552"/>
      <c r="BO113" s="552"/>
      <c r="BP113" s="552"/>
      <c r="BQ113" s="552"/>
      <c r="BR113" s="552"/>
      <c r="BS113" s="552"/>
      <c r="BT113" s="552"/>
      <c r="BU113" s="552"/>
      <c r="BV113" s="552"/>
      <c r="BW113" s="552"/>
    </row>
    <row r="114" spans="1:75">
      <c r="A114" s="552">
        <v>112</v>
      </c>
      <c r="B114" s="552"/>
      <c r="C114" s="552"/>
      <c r="D114" s="552"/>
      <c r="E114" s="552"/>
      <c r="F114" s="552"/>
      <c r="G114" s="552"/>
      <c r="H114" s="552"/>
      <c r="I114" s="552"/>
      <c r="J114" s="552"/>
      <c r="K114" s="552"/>
      <c r="L114" s="552"/>
      <c r="M114" s="552" t="e">
        <f>VLOOKUP(L114,'償却率（定額法）'!$B$6:$C$104,2)</f>
        <v>#N/A</v>
      </c>
      <c r="N114" s="659"/>
      <c r="O114" s="659"/>
      <c r="P114" s="573">
        <f t="shared" si="40"/>
        <v>0</v>
      </c>
      <c r="Q114" s="574">
        <f t="shared" si="41"/>
        <v>1900</v>
      </c>
      <c r="R114" s="574">
        <f t="shared" si="42"/>
        <v>1</v>
      </c>
      <c r="S114" s="574">
        <f t="shared" si="43"/>
        <v>0</v>
      </c>
      <c r="T114" s="552" t="str">
        <f t="shared" si="44"/>
        <v/>
      </c>
      <c r="U114" s="575"/>
      <c r="V114" s="581">
        <v>1</v>
      </c>
      <c r="W114" s="552"/>
      <c r="X114" s="576">
        <f t="shared" si="39"/>
        <v>0</v>
      </c>
      <c r="Y114" s="576">
        <f t="shared" si="29"/>
        <v>0</v>
      </c>
      <c r="Z114" s="552"/>
      <c r="AA114" s="552"/>
      <c r="AB114" s="552"/>
      <c r="AC114" s="552"/>
      <c r="AD114" s="552"/>
      <c r="AE114" s="552"/>
      <c r="AF114" s="552"/>
      <c r="AG114" s="552"/>
      <c r="AH114" s="552"/>
      <c r="AI114" s="552"/>
      <c r="AJ114" s="552"/>
      <c r="AK114" s="552"/>
      <c r="AL114" s="552"/>
      <c r="AM114" s="552"/>
      <c r="AN114" s="582">
        <f t="shared" si="30"/>
        <v>0</v>
      </c>
      <c r="AO114" s="552"/>
      <c r="AP114" s="577">
        <f t="shared" si="45"/>
        <v>0</v>
      </c>
      <c r="AQ114" s="552"/>
      <c r="AR114" s="552"/>
      <c r="AS114" s="552"/>
      <c r="AT114" s="552"/>
      <c r="AU114" s="552"/>
      <c r="AV114" s="552"/>
      <c r="AW114" s="552"/>
      <c r="AX114" s="552"/>
      <c r="AY114" s="552"/>
      <c r="AZ114" s="552"/>
      <c r="BA114" s="552"/>
      <c r="BB114" s="552"/>
      <c r="BC114" s="583"/>
      <c r="BD114" s="552" t="s">
        <v>85</v>
      </c>
      <c r="BE114" s="552"/>
      <c r="BF114" s="552"/>
      <c r="BG114" s="574">
        <f t="shared" si="31"/>
        <v>0</v>
      </c>
      <c r="BH114" s="552"/>
      <c r="BI114" s="577">
        <f t="shared" si="46"/>
        <v>0</v>
      </c>
      <c r="BJ114" s="552"/>
      <c r="BK114" s="552"/>
      <c r="BL114" s="552"/>
      <c r="BM114" s="552"/>
      <c r="BN114" s="552"/>
      <c r="BO114" s="552"/>
      <c r="BP114" s="552"/>
      <c r="BQ114" s="552"/>
      <c r="BR114" s="552"/>
      <c r="BS114" s="552"/>
      <c r="BT114" s="552"/>
      <c r="BU114" s="552"/>
      <c r="BV114" s="552"/>
      <c r="BW114" s="552"/>
    </row>
    <row r="115" spans="1:75">
      <c r="A115" s="552">
        <v>113</v>
      </c>
      <c r="B115" s="552"/>
      <c r="C115" s="552"/>
      <c r="D115" s="552"/>
      <c r="E115" s="552"/>
      <c r="F115" s="552"/>
      <c r="G115" s="552"/>
      <c r="H115" s="552"/>
      <c r="I115" s="552"/>
      <c r="J115" s="552"/>
      <c r="K115" s="552"/>
      <c r="L115" s="552"/>
      <c r="M115" s="552" t="e">
        <f>VLOOKUP(L115,'償却率（定額法）'!$B$6:$C$104,2)</f>
        <v>#N/A</v>
      </c>
      <c r="N115" s="659"/>
      <c r="O115" s="659"/>
      <c r="P115" s="573">
        <f t="shared" si="40"/>
        <v>0</v>
      </c>
      <c r="Q115" s="574">
        <f t="shared" si="41"/>
        <v>1900</v>
      </c>
      <c r="R115" s="574">
        <f t="shared" si="42"/>
        <v>1</v>
      </c>
      <c r="S115" s="574">
        <f t="shared" si="43"/>
        <v>0</v>
      </c>
      <c r="T115" s="552" t="str">
        <f t="shared" si="44"/>
        <v/>
      </c>
      <c r="U115" s="575"/>
      <c r="V115" s="581">
        <v>1</v>
      </c>
      <c r="W115" s="552"/>
      <c r="X115" s="576">
        <f t="shared" si="39"/>
        <v>0</v>
      </c>
      <c r="Y115" s="576">
        <f t="shared" si="29"/>
        <v>0</v>
      </c>
      <c r="Z115" s="552"/>
      <c r="AA115" s="552"/>
      <c r="AB115" s="552"/>
      <c r="AC115" s="552"/>
      <c r="AD115" s="552"/>
      <c r="AE115" s="552"/>
      <c r="AF115" s="552"/>
      <c r="AG115" s="552"/>
      <c r="AH115" s="552"/>
      <c r="AI115" s="552"/>
      <c r="AJ115" s="552"/>
      <c r="AK115" s="552"/>
      <c r="AL115" s="552"/>
      <c r="AM115" s="552"/>
      <c r="AN115" s="582">
        <f t="shared" si="30"/>
        <v>0</v>
      </c>
      <c r="AO115" s="552"/>
      <c r="AP115" s="577">
        <f t="shared" si="45"/>
        <v>0</v>
      </c>
      <c r="AQ115" s="552"/>
      <c r="AR115" s="552"/>
      <c r="AS115" s="552"/>
      <c r="AT115" s="552"/>
      <c r="AU115" s="552"/>
      <c r="AV115" s="552"/>
      <c r="AW115" s="552"/>
      <c r="AX115" s="552"/>
      <c r="AY115" s="552"/>
      <c r="AZ115" s="552"/>
      <c r="BA115" s="552"/>
      <c r="BB115" s="552"/>
      <c r="BC115" s="583"/>
      <c r="BD115" s="552" t="s">
        <v>85</v>
      </c>
      <c r="BE115" s="552"/>
      <c r="BF115" s="552"/>
      <c r="BG115" s="574">
        <f t="shared" si="31"/>
        <v>0</v>
      </c>
      <c r="BH115" s="552"/>
      <c r="BI115" s="577">
        <f t="shared" si="46"/>
        <v>0</v>
      </c>
      <c r="BJ115" s="552"/>
      <c r="BK115" s="552"/>
      <c r="BL115" s="552"/>
      <c r="BM115" s="552"/>
      <c r="BN115" s="552"/>
      <c r="BO115" s="552"/>
      <c r="BP115" s="552"/>
      <c r="BQ115" s="552"/>
      <c r="BR115" s="552"/>
      <c r="BS115" s="552"/>
      <c r="BT115" s="552"/>
      <c r="BU115" s="552"/>
      <c r="BV115" s="552"/>
      <c r="BW115" s="552"/>
    </row>
    <row r="116" spans="1:75">
      <c r="A116" s="552">
        <v>114</v>
      </c>
      <c r="B116" s="552"/>
      <c r="C116" s="552"/>
      <c r="D116" s="552"/>
      <c r="E116" s="552"/>
      <c r="F116" s="552"/>
      <c r="G116" s="552"/>
      <c r="H116" s="552"/>
      <c r="I116" s="552"/>
      <c r="J116" s="552"/>
      <c r="K116" s="552"/>
      <c r="L116" s="552"/>
      <c r="M116" s="552" t="e">
        <f>VLOOKUP(L116,'償却率（定額法）'!$B$6:$C$104,2)</f>
        <v>#N/A</v>
      </c>
      <c r="N116" s="659"/>
      <c r="O116" s="659"/>
      <c r="P116" s="573">
        <f t="shared" si="40"/>
        <v>0</v>
      </c>
      <c r="Q116" s="574">
        <f t="shared" si="41"/>
        <v>1900</v>
      </c>
      <c r="R116" s="574">
        <f t="shared" si="42"/>
        <v>1</v>
      </c>
      <c r="S116" s="574">
        <f t="shared" si="43"/>
        <v>0</v>
      </c>
      <c r="T116" s="552" t="str">
        <f t="shared" si="44"/>
        <v/>
      </c>
      <c r="U116" s="575"/>
      <c r="V116" s="581">
        <v>1</v>
      </c>
      <c r="W116" s="552"/>
      <c r="X116" s="576">
        <f t="shared" si="39"/>
        <v>0</v>
      </c>
      <c r="Y116" s="576">
        <f t="shared" si="29"/>
        <v>0</v>
      </c>
      <c r="Z116" s="552"/>
      <c r="AA116" s="552"/>
      <c r="AB116" s="552"/>
      <c r="AC116" s="552"/>
      <c r="AD116" s="552"/>
      <c r="AE116" s="552"/>
      <c r="AF116" s="552"/>
      <c r="AG116" s="552"/>
      <c r="AH116" s="552"/>
      <c r="AI116" s="552"/>
      <c r="AJ116" s="552"/>
      <c r="AK116" s="552"/>
      <c r="AL116" s="552"/>
      <c r="AM116" s="552"/>
      <c r="AN116" s="582">
        <f t="shared" si="30"/>
        <v>0</v>
      </c>
      <c r="AO116" s="552"/>
      <c r="AP116" s="577">
        <f t="shared" si="45"/>
        <v>0</v>
      </c>
      <c r="AQ116" s="552"/>
      <c r="AR116" s="552"/>
      <c r="AS116" s="552"/>
      <c r="AT116" s="552"/>
      <c r="AU116" s="552"/>
      <c r="AV116" s="552"/>
      <c r="AW116" s="552"/>
      <c r="AX116" s="552"/>
      <c r="AY116" s="552"/>
      <c r="AZ116" s="552"/>
      <c r="BA116" s="552"/>
      <c r="BB116" s="552"/>
      <c r="BC116" s="583"/>
      <c r="BD116" s="552" t="s">
        <v>85</v>
      </c>
      <c r="BE116" s="552"/>
      <c r="BF116" s="552"/>
      <c r="BG116" s="574">
        <f t="shared" si="31"/>
        <v>0</v>
      </c>
      <c r="BH116" s="552"/>
      <c r="BI116" s="577">
        <f t="shared" si="46"/>
        <v>0</v>
      </c>
      <c r="BJ116" s="552"/>
      <c r="BK116" s="552"/>
      <c r="BL116" s="552"/>
      <c r="BM116" s="552"/>
      <c r="BN116" s="552"/>
      <c r="BO116" s="552"/>
      <c r="BP116" s="552"/>
      <c r="BQ116" s="552"/>
      <c r="BR116" s="552"/>
      <c r="BS116" s="552"/>
      <c r="BT116" s="552"/>
      <c r="BU116" s="552"/>
      <c r="BV116" s="552"/>
      <c r="BW116" s="552"/>
    </row>
    <row r="117" spans="1:75">
      <c r="A117" s="552">
        <v>115</v>
      </c>
      <c r="B117" s="552"/>
      <c r="C117" s="552"/>
      <c r="D117" s="552"/>
      <c r="E117" s="552"/>
      <c r="F117" s="552"/>
      <c r="G117" s="552"/>
      <c r="H117" s="552"/>
      <c r="I117" s="552"/>
      <c r="J117" s="552"/>
      <c r="K117" s="552"/>
      <c r="L117" s="552"/>
      <c r="M117" s="552" t="e">
        <f>VLOOKUP(L117,'償却率（定額法）'!$B$6:$C$104,2)</f>
        <v>#N/A</v>
      </c>
      <c r="N117" s="659"/>
      <c r="O117" s="659"/>
      <c r="P117" s="573">
        <f t="shared" si="40"/>
        <v>0</v>
      </c>
      <c r="Q117" s="574">
        <f t="shared" si="41"/>
        <v>1900</v>
      </c>
      <c r="R117" s="574">
        <f t="shared" si="42"/>
        <v>1</v>
      </c>
      <c r="S117" s="574">
        <f t="shared" si="43"/>
        <v>0</v>
      </c>
      <c r="T117" s="552" t="str">
        <f t="shared" si="44"/>
        <v/>
      </c>
      <c r="U117" s="575"/>
      <c r="V117" s="581">
        <v>1</v>
      </c>
      <c r="W117" s="552"/>
      <c r="X117" s="576">
        <f t="shared" si="39"/>
        <v>0</v>
      </c>
      <c r="Y117" s="576">
        <f t="shared" si="29"/>
        <v>0</v>
      </c>
      <c r="Z117" s="552"/>
      <c r="AA117" s="552"/>
      <c r="AB117" s="552"/>
      <c r="AC117" s="552"/>
      <c r="AD117" s="552"/>
      <c r="AE117" s="552"/>
      <c r="AF117" s="552"/>
      <c r="AG117" s="552"/>
      <c r="AH117" s="552"/>
      <c r="AI117" s="552"/>
      <c r="AJ117" s="552"/>
      <c r="AK117" s="552"/>
      <c r="AL117" s="552"/>
      <c r="AM117" s="552"/>
      <c r="AN117" s="582">
        <f t="shared" si="30"/>
        <v>0</v>
      </c>
      <c r="AO117" s="552"/>
      <c r="AP117" s="577">
        <f t="shared" si="45"/>
        <v>0</v>
      </c>
      <c r="AQ117" s="552"/>
      <c r="AR117" s="552"/>
      <c r="AS117" s="552"/>
      <c r="AT117" s="552"/>
      <c r="AU117" s="552"/>
      <c r="AV117" s="552"/>
      <c r="AW117" s="552"/>
      <c r="AX117" s="552"/>
      <c r="AY117" s="552"/>
      <c r="AZ117" s="552"/>
      <c r="BA117" s="552"/>
      <c r="BB117" s="552"/>
      <c r="BC117" s="583"/>
      <c r="BD117" s="552" t="s">
        <v>85</v>
      </c>
      <c r="BE117" s="552"/>
      <c r="BF117" s="552"/>
      <c r="BG117" s="574">
        <f t="shared" si="31"/>
        <v>0</v>
      </c>
      <c r="BH117" s="552"/>
      <c r="BI117" s="577">
        <f t="shared" si="46"/>
        <v>0</v>
      </c>
      <c r="BJ117" s="552"/>
      <c r="BK117" s="552"/>
      <c r="BL117" s="552"/>
      <c r="BM117" s="552"/>
      <c r="BN117" s="552"/>
      <c r="BO117" s="552"/>
      <c r="BP117" s="552"/>
      <c r="BQ117" s="552"/>
      <c r="BR117" s="552"/>
      <c r="BS117" s="552"/>
      <c r="BT117" s="552"/>
      <c r="BU117" s="552"/>
      <c r="BV117" s="552"/>
      <c r="BW117" s="552"/>
    </row>
    <row r="118" spans="1:75">
      <c r="A118" s="552">
        <v>116</v>
      </c>
      <c r="B118" s="552"/>
      <c r="C118" s="552"/>
      <c r="D118" s="552"/>
      <c r="E118" s="552"/>
      <c r="F118" s="552"/>
      <c r="G118" s="552"/>
      <c r="H118" s="552"/>
      <c r="I118" s="552"/>
      <c r="J118" s="552"/>
      <c r="K118" s="552"/>
      <c r="L118" s="552"/>
      <c r="M118" s="552" t="e">
        <f>VLOOKUP(L118,'償却率（定額法）'!$B$6:$C$104,2)</f>
        <v>#N/A</v>
      </c>
      <c r="N118" s="659"/>
      <c r="O118" s="659"/>
      <c r="P118" s="573">
        <f t="shared" si="40"/>
        <v>0</v>
      </c>
      <c r="Q118" s="574">
        <f t="shared" si="41"/>
        <v>1900</v>
      </c>
      <c r="R118" s="574">
        <f t="shared" si="42"/>
        <v>1</v>
      </c>
      <c r="S118" s="574">
        <f t="shared" si="43"/>
        <v>0</v>
      </c>
      <c r="T118" s="552" t="str">
        <f t="shared" si="44"/>
        <v/>
      </c>
      <c r="U118" s="575"/>
      <c r="V118" s="581">
        <v>1</v>
      </c>
      <c r="W118" s="552"/>
      <c r="X118" s="576">
        <f t="shared" si="39"/>
        <v>0</v>
      </c>
      <c r="Y118" s="576">
        <f t="shared" si="29"/>
        <v>0</v>
      </c>
      <c r="Z118" s="552"/>
      <c r="AA118" s="552"/>
      <c r="AB118" s="552"/>
      <c r="AC118" s="552"/>
      <c r="AD118" s="552"/>
      <c r="AE118" s="552"/>
      <c r="AF118" s="552"/>
      <c r="AG118" s="552"/>
      <c r="AH118" s="552"/>
      <c r="AI118" s="552"/>
      <c r="AJ118" s="552"/>
      <c r="AK118" s="552"/>
      <c r="AL118" s="552"/>
      <c r="AM118" s="552"/>
      <c r="AN118" s="582">
        <f t="shared" si="30"/>
        <v>0</v>
      </c>
      <c r="AO118" s="552"/>
      <c r="AP118" s="577">
        <f t="shared" si="45"/>
        <v>0</v>
      </c>
      <c r="AQ118" s="552"/>
      <c r="AR118" s="552"/>
      <c r="AS118" s="552"/>
      <c r="AT118" s="552"/>
      <c r="AU118" s="552"/>
      <c r="AV118" s="552"/>
      <c r="AW118" s="552"/>
      <c r="AX118" s="552"/>
      <c r="AY118" s="552"/>
      <c r="AZ118" s="552"/>
      <c r="BA118" s="552"/>
      <c r="BB118" s="552"/>
      <c r="BC118" s="583"/>
      <c r="BD118" s="552" t="s">
        <v>85</v>
      </c>
      <c r="BE118" s="552"/>
      <c r="BF118" s="660"/>
      <c r="BG118" s="574">
        <f t="shared" si="31"/>
        <v>0</v>
      </c>
      <c r="BH118" s="552"/>
      <c r="BI118" s="577">
        <f t="shared" si="46"/>
        <v>0</v>
      </c>
      <c r="BJ118" s="552"/>
      <c r="BK118" s="552"/>
      <c r="BL118" s="552"/>
      <c r="BM118" s="552"/>
      <c r="BN118" s="552"/>
      <c r="BO118" s="552"/>
      <c r="BP118" s="552"/>
      <c r="BQ118" s="552"/>
      <c r="BR118" s="552"/>
      <c r="BS118" s="552"/>
      <c r="BT118" s="552"/>
      <c r="BU118" s="552"/>
      <c r="BV118" s="552"/>
      <c r="BW118" s="552"/>
    </row>
    <row r="119" spans="1:75">
      <c r="A119" s="552">
        <v>117</v>
      </c>
      <c r="B119" s="552"/>
      <c r="C119" s="552"/>
      <c r="D119" s="552"/>
      <c r="E119" s="552"/>
      <c r="F119" s="552"/>
      <c r="G119" s="552"/>
      <c r="H119" s="552"/>
      <c r="I119" s="552"/>
      <c r="J119" s="552"/>
      <c r="K119" s="552"/>
      <c r="L119" s="552"/>
      <c r="M119" s="552" t="e">
        <f>VLOOKUP(L119,'償却率（定額法）'!$B$6:$C$104,2)</f>
        <v>#N/A</v>
      </c>
      <c r="N119" s="659"/>
      <c r="O119" s="659"/>
      <c r="P119" s="573">
        <f t="shared" si="40"/>
        <v>0</v>
      </c>
      <c r="Q119" s="574">
        <f t="shared" si="41"/>
        <v>1900</v>
      </c>
      <c r="R119" s="574">
        <f t="shared" si="42"/>
        <v>1</v>
      </c>
      <c r="S119" s="574">
        <f t="shared" si="43"/>
        <v>0</v>
      </c>
      <c r="T119" s="552" t="str">
        <f t="shared" si="44"/>
        <v/>
      </c>
      <c r="U119" s="575"/>
      <c r="V119" s="581">
        <v>1</v>
      </c>
      <c r="W119" s="552"/>
      <c r="X119" s="576">
        <f t="shared" si="39"/>
        <v>0</v>
      </c>
      <c r="Y119" s="576">
        <f t="shared" si="29"/>
        <v>0</v>
      </c>
      <c r="Z119" s="552"/>
      <c r="AA119" s="552"/>
      <c r="AB119" s="552"/>
      <c r="AC119" s="552"/>
      <c r="AD119" s="552"/>
      <c r="AE119" s="552"/>
      <c r="AF119" s="552"/>
      <c r="AG119" s="552"/>
      <c r="AH119" s="552"/>
      <c r="AI119" s="552"/>
      <c r="AJ119" s="552"/>
      <c r="AK119" s="552"/>
      <c r="AL119" s="552"/>
      <c r="AM119" s="552"/>
      <c r="AN119" s="582">
        <f t="shared" si="30"/>
        <v>0</v>
      </c>
      <c r="AO119" s="552"/>
      <c r="AP119" s="577">
        <f t="shared" si="45"/>
        <v>0</v>
      </c>
      <c r="AQ119" s="552"/>
      <c r="AR119" s="552"/>
      <c r="AS119" s="552"/>
      <c r="AT119" s="552"/>
      <c r="AU119" s="552"/>
      <c r="AV119" s="552"/>
      <c r="AW119" s="552"/>
      <c r="AX119" s="552"/>
      <c r="AY119" s="552"/>
      <c r="AZ119" s="552"/>
      <c r="BA119" s="552"/>
      <c r="BB119" s="552"/>
      <c r="BC119" s="583"/>
      <c r="BD119" s="552" t="s">
        <v>85</v>
      </c>
      <c r="BE119" s="552"/>
      <c r="BF119" s="660"/>
      <c r="BG119" s="574">
        <f t="shared" si="31"/>
        <v>0</v>
      </c>
      <c r="BH119" s="552"/>
      <c r="BI119" s="577">
        <f t="shared" si="46"/>
        <v>0</v>
      </c>
      <c r="BJ119" s="552"/>
      <c r="BK119" s="552"/>
      <c r="BL119" s="552"/>
      <c r="BM119" s="552"/>
      <c r="BN119" s="552"/>
      <c r="BO119" s="552"/>
      <c r="BP119" s="552"/>
      <c r="BQ119" s="552"/>
      <c r="BR119" s="552"/>
      <c r="BS119" s="552"/>
      <c r="BT119" s="552"/>
      <c r="BU119" s="552"/>
      <c r="BV119" s="552"/>
      <c r="BW119" s="552"/>
    </row>
    <row r="120" spans="1:75">
      <c r="A120" s="552">
        <v>118</v>
      </c>
      <c r="B120" s="552"/>
      <c r="C120" s="552"/>
      <c r="D120" s="552"/>
      <c r="E120" s="552"/>
      <c r="F120" s="552"/>
      <c r="G120" s="552"/>
      <c r="H120" s="552"/>
      <c r="I120" s="552"/>
      <c r="J120" s="552"/>
      <c r="K120" s="552"/>
      <c r="L120" s="552"/>
      <c r="M120" s="552" t="e">
        <f>VLOOKUP(L120,'償却率（定額法）'!$B$6:$C$104,2)</f>
        <v>#N/A</v>
      </c>
      <c r="N120" s="659"/>
      <c r="O120" s="659"/>
      <c r="P120" s="573">
        <f t="shared" si="40"/>
        <v>0</v>
      </c>
      <c r="Q120" s="574">
        <f t="shared" si="41"/>
        <v>1900</v>
      </c>
      <c r="R120" s="574">
        <f t="shared" si="42"/>
        <v>1</v>
      </c>
      <c r="S120" s="574">
        <f t="shared" si="43"/>
        <v>0</v>
      </c>
      <c r="T120" s="552" t="str">
        <f t="shared" si="44"/>
        <v/>
      </c>
      <c r="U120" s="575"/>
      <c r="V120" s="581">
        <v>1</v>
      </c>
      <c r="W120" s="552"/>
      <c r="X120" s="576">
        <f t="shared" si="39"/>
        <v>0</v>
      </c>
      <c r="Y120" s="576">
        <f t="shared" si="29"/>
        <v>0</v>
      </c>
      <c r="Z120" s="552"/>
      <c r="AA120" s="552"/>
      <c r="AB120" s="552"/>
      <c r="AC120" s="552"/>
      <c r="AD120" s="552"/>
      <c r="AE120" s="552"/>
      <c r="AF120" s="552"/>
      <c r="AG120" s="552"/>
      <c r="AH120" s="552"/>
      <c r="AI120" s="552"/>
      <c r="AJ120" s="552"/>
      <c r="AK120" s="552"/>
      <c r="AL120" s="552"/>
      <c r="AM120" s="552"/>
      <c r="AN120" s="582">
        <f t="shared" si="30"/>
        <v>0</v>
      </c>
      <c r="AO120" s="552"/>
      <c r="AP120" s="577">
        <f t="shared" si="45"/>
        <v>0</v>
      </c>
      <c r="AQ120" s="552"/>
      <c r="AR120" s="552"/>
      <c r="AS120" s="552"/>
      <c r="AT120" s="552"/>
      <c r="AU120" s="552"/>
      <c r="AV120" s="552"/>
      <c r="AW120" s="552"/>
      <c r="AX120" s="552"/>
      <c r="AY120" s="552"/>
      <c r="AZ120" s="552"/>
      <c r="BA120" s="552"/>
      <c r="BB120" s="552"/>
      <c r="BC120" s="583"/>
      <c r="BD120" s="552" t="s">
        <v>85</v>
      </c>
      <c r="BE120" s="552"/>
      <c r="BF120" s="660"/>
      <c r="BG120" s="574">
        <f t="shared" si="31"/>
        <v>0</v>
      </c>
      <c r="BH120" s="552"/>
      <c r="BI120" s="577">
        <f t="shared" si="46"/>
        <v>0</v>
      </c>
      <c r="BJ120" s="552"/>
      <c r="BK120" s="552"/>
      <c r="BL120" s="552"/>
      <c r="BM120" s="552"/>
      <c r="BN120" s="552"/>
      <c r="BO120" s="552"/>
      <c r="BP120" s="552"/>
      <c r="BQ120" s="552"/>
      <c r="BR120" s="552"/>
      <c r="BS120" s="552"/>
      <c r="BT120" s="552"/>
      <c r="BU120" s="552"/>
      <c r="BV120" s="552"/>
      <c r="BW120" s="552"/>
    </row>
    <row r="121" spans="1:75">
      <c r="A121" s="552">
        <v>119</v>
      </c>
      <c r="B121" s="552"/>
      <c r="C121" s="552"/>
      <c r="D121" s="552"/>
      <c r="E121" s="552"/>
      <c r="F121" s="552"/>
      <c r="G121" s="552"/>
      <c r="H121" s="552"/>
      <c r="I121" s="552"/>
      <c r="J121" s="552"/>
      <c r="K121" s="552"/>
      <c r="L121" s="552"/>
      <c r="M121" s="552" t="e">
        <f>VLOOKUP(L121,'償却率（定額法）'!$B$6:$C$104,2)</f>
        <v>#N/A</v>
      </c>
      <c r="N121" s="659"/>
      <c r="O121" s="659"/>
      <c r="P121" s="573">
        <f t="shared" si="40"/>
        <v>0</v>
      </c>
      <c r="Q121" s="574">
        <f t="shared" si="41"/>
        <v>1900</v>
      </c>
      <c r="R121" s="574">
        <f t="shared" si="42"/>
        <v>1</v>
      </c>
      <c r="S121" s="574">
        <f t="shared" si="43"/>
        <v>0</v>
      </c>
      <c r="T121" s="552" t="str">
        <f t="shared" si="44"/>
        <v/>
      </c>
      <c r="U121" s="575"/>
      <c r="V121" s="581">
        <v>1</v>
      </c>
      <c r="W121" s="552"/>
      <c r="X121" s="576">
        <f t="shared" si="39"/>
        <v>0</v>
      </c>
      <c r="Y121" s="576">
        <f t="shared" si="29"/>
        <v>0</v>
      </c>
      <c r="Z121" s="552"/>
      <c r="AA121" s="552"/>
      <c r="AB121" s="552"/>
      <c r="AC121" s="552"/>
      <c r="AD121" s="552"/>
      <c r="AE121" s="552"/>
      <c r="AF121" s="552"/>
      <c r="AG121" s="552"/>
      <c r="AH121" s="552"/>
      <c r="AI121" s="552"/>
      <c r="AJ121" s="552"/>
      <c r="AK121" s="552"/>
      <c r="AL121" s="552"/>
      <c r="AM121" s="552"/>
      <c r="AN121" s="582">
        <f t="shared" si="30"/>
        <v>0</v>
      </c>
      <c r="AO121" s="552"/>
      <c r="AP121" s="577">
        <f t="shared" si="45"/>
        <v>0</v>
      </c>
      <c r="AQ121" s="552"/>
      <c r="AR121" s="552"/>
      <c r="AS121" s="552"/>
      <c r="AT121" s="552"/>
      <c r="AU121" s="552"/>
      <c r="AV121" s="552"/>
      <c r="AW121" s="552"/>
      <c r="AX121" s="552"/>
      <c r="AY121" s="552"/>
      <c r="AZ121" s="552"/>
      <c r="BA121" s="552"/>
      <c r="BB121" s="552"/>
      <c r="BC121" s="583"/>
      <c r="BD121" s="552" t="s">
        <v>85</v>
      </c>
      <c r="BE121" s="552"/>
      <c r="BF121" s="552"/>
      <c r="BG121" s="574">
        <f t="shared" si="31"/>
        <v>0</v>
      </c>
      <c r="BH121" s="552"/>
      <c r="BI121" s="577">
        <f t="shared" si="46"/>
        <v>0</v>
      </c>
      <c r="BJ121" s="552"/>
      <c r="BK121" s="552"/>
      <c r="BL121" s="552"/>
      <c r="BM121" s="552"/>
      <c r="BN121" s="552"/>
      <c r="BO121" s="552"/>
      <c r="BP121" s="552"/>
      <c r="BQ121" s="552"/>
      <c r="BR121" s="552"/>
      <c r="BS121" s="552"/>
      <c r="BT121" s="552"/>
      <c r="BU121" s="552"/>
      <c r="BV121" s="552"/>
      <c r="BW121" s="552"/>
    </row>
    <row r="122" spans="1:75">
      <c r="A122" s="552">
        <v>120</v>
      </c>
      <c r="B122" s="552"/>
      <c r="C122" s="552"/>
      <c r="D122" s="552"/>
      <c r="E122" s="552"/>
      <c r="F122" s="552"/>
      <c r="G122" s="552"/>
      <c r="H122" s="552"/>
      <c r="I122" s="552"/>
      <c r="J122" s="552"/>
      <c r="K122" s="552"/>
      <c r="L122" s="552"/>
      <c r="M122" s="552" t="e">
        <f>VLOOKUP(L122,'償却率（定額法）'!$B$6:$C$104,2)</f>
        <v>#N/A</v>
      </c>
      <c r="N122" s="659"/>
      <c r="O122" s="659"/>
      <c r="P122" s="573">
        <f t="shared" si="40"/>
        <v>0</v>
      </c>
      <c r="Q122" s="574">
        <f t="shared" si="41"/>
        <v>1900</v>
      </c>
      <c r="R122" s="574">
        <f t="shared" si="42"/>
        <v>1</v>
      </c>
      <c r="S122" s="574">
        <f t="shared" si="43"/>
        <v>0</v>
      </c>
      <c r="T122" s="552" t="str">
        <f t="shared" si="44"/>
        <v/>
      </c>
      <c r="U122" s="575"/>
      <c r="V122" s="581">
        <v>1</v>
      </c>
      <c r="W122" s="552"/>
      <c r="X122" s="576">
        <f t="shared" si="39"/>
        <v>0</v>
      </c>
      <c r="Y122" s="576">
        <f t="shared" si="29"/>
        <v>0</v>
      </c>
      <c r="Z122" s="552"/>
      <c r="AA122" s="552"/>
      <c r="AB122" s="552"/>
      <c r="AC122" s="552"/>
      <c r="AD122" s="552"/>
      <c r="AE122" s="552"/>
      <c r="AF122" s="552"/>
      <c r="AG122" s="552"/>
      <c r="AH122" s="552"/>
      <c r="AI122" s="552"/>
      <c r="AJ122" s="552"/>
      <c r="AK122" s="552"/>
      <c r="AL122" s="552"/>
      <c r="AM122" s="552"/>
      <c r="AN122" s="582">
        <f t="shared" si="30"/>
        <v>0</v>
      </c>
      <c r="AO122" s="552"/>
      <c r="AP122" s="577">
        <f t="shared" si="45"/>
        <v>0</v>
      </c>
      <c r="AQ122" s="552"/>
      <c r="AR122" s="552"/>
      <c r="AS122" s="552"/>
      <c r="AT122" s="552"/>
      <c r="AU122" s="552"/>
      <c r="AV122" s="552"/>
      <c r="AW122" s="552"/>
      <c r="AX122" s="552"/>
      <c r="AY122" s="552"/>
      <c r="AZ122" s="552"/>
      <c r="BA122" s="552"/>
      <c r="BB122" s="552"/>
      <c r="BC122" s="583"/>
      <c r="BD122" s="552" t="s">
        <v>85</v>
      </c>
      <c r="BE122" s="552"/>
      <c r="BF122" s="552"/>
      <c r="BG122" s="574">
        <f t="shared" si="31"/>
        <v>0</v>
      </c>
      <c r="BH122" s="552"/>
      <c r="BI122" s="577">
        <f t="shared" si="46"/>
        <v>0</v>
      </c>
      <c r="BJ122" s="552"/>
      <c r="BK122" s="552"/>
      <c r="BL122" s="552"/>
      <c r="BM122" s="552"/>
      <c r="BN122" s="552"/>
      <c r="BO122" s="552"/>
      <c r="BP122" s="552"/>
      <c r="BQ122" s="552"/>
      <c r="BR122" s="552"/>
      <c r="BS122" s="552"/>
      <c r="BT122" s="552"/>
      <c r="BU122" s="552"/>
      <c r="BV122" s="552"/>
      <c r="BW122" s="552"/>
    </row>
    <row r="123" spans="1:75">
      <c r="A123" s="552">
        <v>121</v>
      </c>
      <c r="B123" s="552"/>
      <c r="C123" s="552"/>
      <c r="D123" s="552"/>
      <c r="E123" s="552"/>
      <c r="F123" s="552"/>
      <c r="G123" s="552"/>
      <c r="H123" s="552"/>
      <c r="I123" s="552"/>
      <c r="J123" s="552"/>
      <c r="K123" s="552"/>
      <c r="L123" s="552"/>
      <c r="M123" s="552" t="e">
        <f>VLOOKUP(L123,'償却率（定額法）'!$B$6:$C$104,2)</f>
        <v>#N/A</v>
      </c>
      <c r="N123" s="659"/>
      <c r="O123" s="659"/>
      <c r="P123" s="573">
        <f t="shared" si="40"/>
        <v>0</v>
      </c>
      <c r="Q123" s="574">
        <f t="shared" si="41"/>
        <v>1900</v>
      </c>
      <c r="R123" s="574">
        <f t="shared" si="42"/>
        <v>1</v>
      </c>
      <c r="S123" s="574">
        <f t="shared" si="43"/>
        <v>0</v>
      </c>
      <c r="T123" s="552" t="str">
        <f t="shared" si="44"/>
        <v/>
      </c>
      <c r="U123" s="575"/>
      <c r="V123" s="581">
        <v>1</v>
      </c>
      <c r="W123" s="552"/>
      <c r="X123" s="576">
        <f t="shared" si="39"/>
        <v>0</v>
      </c>
      <c r="Y123" s="576">
        <f t="shared" si="29"/>
        <v>0</v>
      </c>
      <c r="Z123" s="552"/>
      <c r="AA123" s="552"/>
      <c r="AB123" s="552"/>
      <c r="AC123" s="552"/>
      <c r="AD123" s="552"/>
      <c r="AE123" s="552"/>
      <c r="AF123" s="552"/>
      <c r="AG123" s="552"/>
      <c r="AH123" s="552"/>
      <c r="AI123" s="552"/>
      <c r="AJ123" s="552"/>
      <c r="AK123" s="552"/>
      <c r="AL123" s="552"/>
      <c r="AM123" s="552"/>
      <c r="AN123" s="582">
        <f t="shared" si="30"/>
        <v>0</v>
      </c>
      <c r="AO123" s="552"/>
      <c r="AP123" s="577">
        <f t="shared" si="45"/>
        <v>0</v>
      </c>
      <c r="AQ123" s="552"/>
      <c r="AR123" s="552"/>
      <c r="AS123" s="552"/>
      <c r="AT123" s="552"/>
      <c r="AU123" s="552"/>
      <c r="AV123" s="552"/>
      <c r="AW123" s="552"/>
      <c r="AX123" s="552"/>
      <c r="AY123" s="552"/>
      <c r="AZ123" s="552"/>
      <c r="BA123" s="552"/>
      <c r="BB123" s="552"/>
      <c r="BC123" s="583"/>
      <c r="BD123" s="552" t="s">
        <v>85</v>
      </c>
      <c r="BE123" s="552"/>
      <c r="BF123" s="552"/>
      <c r="BG123" s="574">
        <f t="shared" si="31"/>
        <v>0</v>
      </c>
      <c r="BH123" s="552"/>
      <c r="BI123" s="577">
        <f t="shared" si="46"/>
        <v>0</v>
      </c>
      <c r="BJ123" s="552"/>
      <c r="BK123" s="552"/>
      <c r="BL123" s="552"/>
      <c r="BM123" s="552"/>
      <c r="BN123" s="552"/>
      <c r="BO123" s="552"/>
      <c r="BP123" s="552"/>
      <c r="BQ123" s="552"/>
      <c r="BR123" s="552"/>
      <c r="BS123" s="552"/>
      <c r="BT123" s="552"/>
      <c r="BU123" s="552"/>
      <c r="BV123" s="552"/>
      <c r="BW123" s="552"/>
    </row>
    <row r="124" spans="1:75">
      <c r="A124" s="552">
        <v>122</v>
      </c>
      <c r="B124" s="552"/>
      <c r="C124" s="552"/>
      <c r="D124" s="552"/>
      <c r="E124" s="552"/>
      <c r="F124" s="552"/>
      <c r="G124" s="552"/>
      <c r="H124" s="552"/>
      <c r="I124" s="552"/>
      <c r="J124" s="552"/>
      <c r="K124" s="552"/>
      <c r="L124" s="552"/>
      <c r="M124" s="552" t="e">
        <f>VLOOKUP(L124,'償却率（定額法）'!$B$6:$C$104,2)</f>
        <v>#N/A</v>
      </c>
      <c r="N124" s="659"/>
      <c r="O124" s="659"/>
      <c r="P124" s="573">
        <f t="shared" si="40"/>
        <v>0</v>
      </c>
      <c r="Q124" s="574">
        <f t="shared" si="41"/>
        <v>1900</v>
      </c>
      <c r="R124" s="574">
        <f t="shared" si="42"/>
        <v>1</v>
      </c>
      <c r="S124" s="574">
        <f t="shared" si="43"/>
        <v>0</v>
      </c>
      <c r="T124" s="552" t="str">
        <f t="shared" si="44"/>
        <v/>
      </c>
      <c r="U124" s="575"/>
      <c r="V124" s="581">
        <v>1</v>
      </c>
      <c r="W124" s="552"/>
      <c r="X124" s="576">
        <f t="shared" si="39"/>
        <v>0</v>
      </c>
      <c r="Y124" s="576">
        <f t="shared" si="29"/>
        <v>0</v>
      </c>
      <c r="Z124" s="552"/>
      <c r="AA124" s="552"/>
      <c r="AB124" s="552"/>
      <c r="AC124" s="552"/>
      <c r="AD124" s="552"/>
      <c r="AE124" s="552"/>
      <c r="AF124" s="552"/>
      <c r="AG124" s="552"/>
      <c r="AH124" s="552"/>
      <c r="AI124" s="552"/>
      <c r="AJ124" s="552"/>
      <c r="AK124" s="552"/>
      <c r="AL124" s="552"/>
      <c r="AM124" s="552"/>
      <c r="AN124" s="582">
        <f t="shared" si="30"/>
        <v>0</v>
      </c>
      <c r="AO124" s="552"/>
      <c r="AP124" s="577">
        <f t="shared" si="45"/>
        <v>0</v>
      </c>
      <c r="AQ124" s="552"/>
      <c r="AR124" s="552"/>
      <c r="AS124" s="552"/>
      <c r="AT124" s="552"/>
      <c r="AU124" s="552"/>
      <c r="AV124" s="552"/>
      <c r="AW124" s="552"/>
      <c r="AX124" s="552"/>
      <c r="AY124" s="552"/>
      <c r="AZ124" s="552"/>
      <c r="BA124" s="552"/>
      <c r="BB124" s="552"/>
      <c r="BC124" s="583"/>
      <c r="BD124" s="552" t="s">
        <v>85</v>
      </c>
      <c r="BE124" s="552"/>
      <c r="BF124" s="552"/>
      <c r="BG124" s="574">
        <f t="shared" si="31"/>
        <v>0</v>
      </c>
      <c r="BH124" s="552"/>
      <c r="BI124" s="577">
        <f t="shared" si="46"/>
        <v>0</v>
      </c>
      <c r="BJ124" s="552"/>
      <c r="BK124" s="552"/>
      <c r="BL124" s="552"/>
      <c r="BM124" s="552"/>
      <c r="BN124" s="552"/>
      <c r="BO124" s="552"/>
      <c r="BP124" s="552"/>
      <c r="BQ124" s="552"/>
      <c r="BR124" s="552"/>
      <c r="BS124" s="552"/>
      <c r="BT124" s="552"/>
      <c r="BU124" s="552"/>
      <c r="BV124" s="552"/>
      <c r="BW124" s="552"/>
    </row>
    <row r="125" spans="1:75">
      <c r="A125" s="552">
        <v>123</v>
      </c>
      <c r="B125" s="552"/>
      <c r="C125" s="552"/>
      <c r="D125" s="552"/>
      <c r="E125" s="552"/>
      <c r="F125" s="552"/>
      <c r="G125" s="552"/>
      <c r="H125" s="552"/>
      <c r="I125" s="552"/>
      <c r="J125" s="552"/>
      <c r="K125" s="552"/>
      <c r="L125" s="552"/>
      <c r="M125" s="552" t="e">
        <f>VLOOKUP(L125,'償却率（定額法）'!$B$6:$C$104,2)</f>
        <v>#N/A</v>
      </c>
      <c r="N125" s="659"/>
      <c r="O125" s="659"/>
      <c r="P125" s="573">
        <f t="shared" si="40"/>
        <v>0</v>
      </c>
      <c r="Q125" s="574">
        <f t="shared" si="41"/>
        <v>1900</v>
      </c>
      <c r="R125" s="574">
        <f t="shared" si="42"/>
        <v>1</v>
      </c>
      <c r="S125" s="574">
        <f t="shared" si="43"/>
        <v>0</v>
      </c>
      <c r="T125" s="552" t="str">
        <f t="shared" si="44"/>
        <v/>
      </c>
      <c r="U125" s="575"/>
      <c r="V125" s="581">
        <v>1</v>
      </c>
      <c r="W125" s="552"/>
      <c r="X125" s="576">
        <f t="shared" si="39"/>
        <v>0</v>
      </c>
      <c r="Y125" s="576">
        <f t="shared" si="29"/>
        <v>0</v>
      </c>
      <c r="Z125" s="552"/>
      <c r="AA125" s="552"/>
      <c r="AB125" s="552"/>
      <c r="AC125" s="552"/>
      <c r="AD125" s="552"/>
      <c r="AE125" s="552"/>
      <c r="AF125" s="552"/>
      <c r="AG125" s="552"/>
      <c r="AH125" s="552"/>
      <c r="AI125" s="552"/>
      <c r="AJ125" s="552"/>
      <c r="AK125" s="552"/>
      <c r="AL125" s="552"/>
      <c r="AM125" s="552"/>
      <c r="AN125" s="582">
        <f t="shared" si="30"/>
        <v>0</v>
      </c>
      <c r="AO125" s="552"/>
      <c r="AP125" s="577">
        <f t="shared" si="45"/>
        <v>0</v>
      </c>
      <c r="AQ125" s="552"/>
      <c r="AR125" s="552"/>
      <c r="AS125" s="552"/>
      <c r="AT125" s="552"/>
      <c r="AU125" s="552"/>
      <c r="AV125" s="552"/>
      <c r="AW125" s="552"/>
      <c r="AX125" s="552"/>
      <c r="AY125" s="552"/>
      <c r="AZ125" s="552"/>
      <c r="BA125" s="552"/>
      <c r="BB125" s="552"/>
      <c r="BC125" s="583"/>
      <c r="BD125" s="552" t="s">
        <v>85</v>
      </c>
      <c r="BE125" s="552"/>
      <c r="BF125" s="552"/>
      <c r="BG125" s="574">
        <f t="shared" si="31"/>
        <v>0</v>
      </c>
      <c r="BH125" s="552"/>
      <c r="BI125" s="577">
        <f t="shared" si="46"/>
        <v>0</v>
      </c>
      <c r="BJ125" s="552"/>
      <c r="BK125" s="552"/>
      <c r="BL125" s="552"/>
      <c r="BM125" s="552"/>
      <c r="BN125" s="552"/>
      <c r="BO125" s="552"/>
      <c r="BP125" s="552"/>
      <c r="BQ125" s="552"/>
      <c r="BR125" s="552"/>
      <c r="BS125" s="552"/>
      <c r="BT125" s="552"/>
      <c r="BU125" s="552"/>
      <c r="BV125" s="552"/>
      <c r="BW125" s="552"/>
    </row>
    <row r="126" spans="1:75">
      <c r="A126" s="552">
        <v>124</v>
      </c>
      <c r="B126" s="552"/>
      <c r="C126" s="552"/>
      <c r="D126" s="552"/>
      <c r="E126" s="552"/>
      <c r="F126" s="552"/>
      <c r="G126" s="552"/>
      <c r="H126" s="552"/>
      <c r="I126" s="552"/>
      <c r="J126" s="552"/>
      <c r="K126" s="552"/>
      <c r="L126" s="552"/>
      <c r="M126" s="552" t="e">
        <f>VLOOKUP(L126,'償却率（定額法）'!$B$6:$C$104,2)</f>
        <v>#N/A</v>
      </c>
      <c r="N126" s="659"/>
      <c r="O126" s="659"/>
      <c r="P126" s="573">
        <f t="shared" si="40"/>
        <v>0</v>
      </c>
      <c r="Q126" s="574">
        <f t="shared" si="41"/>
        <v>1900</v>
      </c>
      <c r="R126" s="574">
        <f t="shared" si="42"/>
        <v>1</v>
      </c>
      <c r="S126" s="574">
        <f t="shared" si="43"/>
        <v>0</v>
      </c>
      <c r="T126" s="552" t="str">
        <f t="shared" si="44"/>
        <v/>
      </c>
      <c r="U126" s="575"/>
      <c r="V126" s="581">
        <v>1</v>
      </c>
      <c r="W126" s="552"/>
      <c r="X126" s="576">
        <f t="shared" si="39"/>
        <v>0</v>
      </c>
      <c r="Y126" s="576">
        <f t="shared" si="29"/>
        <v>0</v>
      </c>
      <c r="Z126" s="552"/>
      <c r="AA126" s="552"/>
      <c r="AB126" s="552"/>
      <c r="AC126" s="552"/>
      <c r="AD126" s="552"/>
      <c r="AE126" s="552"/>
      <c r="AF126" s="552"/>
      <c r="AG126" s="552"/>
      <c r="AH126" s="552"/>
      <c r="AI126" s="552"/>
      <c r="AJ126" s="552"/>
      <c r="AK126" s="552"/>
      <c r="AL126" s="552"/>
      <c r="AM126" s="552"/>
      <c r="AN126" s="582">
        <f t="shared" si="30"/>
        <v>0</v>
      </c>
      <c r="AO126" s="552"/>
      <c r="AP126" s="577">
        <f t="shared" si="45"/>
        <v>0</v>
      </c>
      <c r="AQ126" s="552"/>
      <c r="AR126" s="552"/>
      <c r="AS126" s="552"/>
      <c r="AT126" s="552"/>
      <c r="AU126" s="552"/>
      <c r="AV126" s="552"/>
      <c r="AW126" s="552"/>
      <c r="AX126" s="552"/>
      <c r="AY126" s="552"/>
      <c r="AZ126" s="552"/>
      <c r="BA126" s="552"/>
      <c r="BB126" s="552"/>
      <c r="BC126" s="583"/>
      <c r="BD126" s="552" t="s">
        <v>85</v>
      </c>
      <c r="BE126" s="552"/>
      <c r="BF126" s="552"/>
      <c r="BG126" s="574">
        <f t="shared" si="31"/>
        <v>0</v>
      </c>
      <c r="BH126" s="552"/>
      <c r="BI126" s="577">
        <f t="shared" si="46"/>
        <v>0</v>
      </c>
      <c r="BJ126" s="552"/>
      <c r="BK126" s="552"/>
      <c r="BL126" s="552"/>
      <c r="BM126" s="552"/>
      <c r="BN126" s="552"/>
      <c r="BO126" s="552"/>
      <c r="BP126" s="552"/>
      <c r="BQ126" s="552"/>
      <c r="BR126" s="552"/>
      <c r="BS126" s="552"/>
      <c r="BT126" s="552"/>
      <c r="BU126" s="552"/>
      <c r="BV126" s="552"/>
      <c r="BW126" s="552"/>
    </row>
    <row r="127" spans="1:75">
      <c r="A127" s="552">
        <v>125</v>
      </c>
      <c r="B127" s="552"/>
      <c r="C127" s="552"/>
      <c r="D127" s="552"/>
      <c r="E127" s="552"/>
      <c r="F127" s="552"/>
      <c r="G127" s="552"/>
      <c r="H127" s="552"/>
      <c r="I127" s="552"/>
      <c r="J127" s="552"/>
      <c r="K127" s="552"/>
      <c r="L127" s="552"/>
      <c r="M127" s="552" t="e">
        <f>VLOOKUP(L127,'償却率（定額法）'!$B$6:$C$104,2)</f>
        <v>#N/A</v>
      </c>
      <c r="N127" s="659"/>
      <c r="O127" s="659"/>
      <c r="P127" s="573">
        <f t="shared" si="40"/>
        <v>0</v>
      </c>
      <c r="Q127" s="574">
        <f t="shared" si="41"/>
        <v>1900</v>
      </c>
      <c r="R127" s="574">
        <f t="shared" si="42"/>
        <v>1</v>
      </c>
      <c r="S127" s="574">
        <f t="shared" si="43"/>
        <v>0</v>
      </c>
      <c r="T127" s="552" t="str">
        <f t="shared" si="44"/>
        <v/>
      </c>
      <c r="U127" s="575"/>
      <c r="V127" s="581">
        <v>1</v>
      </c>
      <c r="W127" s="552"/>
      <c r="X127" s="576">
        <f t="shared" si="39"/>
        <v>0</v>
      </c>
      <c r="Y127" s="576">
        <f t="shared" si="29"/>
        <v>0</v>
      </c>
      <c r="Z127" s="552"/>
      <c r="AA127" s="552"/>
      <c r="AB127" s="552"/>
      <c r="AC127" s="552"/>
      <c r="AD127" s="552"/>
      <c r="AE127" s="552"/>
      <c r="AF127" s="552"/>
      <c r="AG127" s="552"/>
      <c r="AH127" s="552"/>
      <c r="AI127" s="552"/>
      <c r="AJ127" s="552"/>
      <c r="AK127" s="552"/>
      <c r="AL127" s="552"/>
      <c r="AM127" s="552"/>
      <c r="AN127" s="582">
        <f t="shared" si="30"/>
        <v>0</v>
      </c>
      <c r="AO127" s="552"/>
      <c r="AP127" s="577">
        <f t="shared" si="45"/>
        <v>0</v>
      </c>
      <c r="AQ127" s="552"/>
      <c r="AR127" s="552"/>
      <c r="AS127" s="552"/>
      <c r="AT127" s="552"/>
      <c r="AU127" s="552"/>
      <c r="AV127" s="552"/>
      <c r="AW127" s="552"/>
      <c r="AX127" s="552"/>
      <c r="AY127" s="552"/>
      <c r="AZ127" s="552"/>
      <c r="BA127" s="552"/>
      <c r="BB127" s="552"/>
      <c r="BC127" s="583"/>
      <c r="BD127" s="552" t="s">
        <v>85</v>
      </c>
      <c r="BE127" s="552"/>
      <c r="BF127" s="552"/>
      <c r="BG127" s="574">
        <f t="shared" si="31"/>
        <v>0</v>
      </c>
      <c r="BH127" s="552"/>
      <c r="BI127" s="577">
        <f t="shared" si="46"/>
        <v>0</v>
      </c>
      <c r="BJ127" s="552"/>
      <c r="BK127" s="552"/>
      <c r="BL127" s="552"/>
      <c r="BM127" s="552"/>
      <c r="BN127" s="552"/>
      <c r="BO127" s="552"/>
      <c r="BP127" s="552"/>
      <c r="BQ127" s="552"/>
      <c r="BR127" s="552"/>
      <c r="BS127" s="552"/>
      <c r="BT127" s="552"/>
      <c r="BU127" s="552"/>
      <c r="BV127" s="552"/>
      <c r="BW127" s="552"/>
    </row>
    <row r="128" spans="1:75">
      <c r="A128" s="552">
        <v>126</v>
      </c>
      <c r="B128" s="552"/>
      <c r="C128" s="552"/>
      <c r="D128" s="552"/>
      <c r="E128" s="552"/>
      <c r="F128" s="552"/>
      <c r="G128" s="552"/>
      <c r="H128" s="552"/>
      <c r="I128" s="552"/>
      <c r="J128" s="552"/>
      <c r="K128" s="552"/>
      <c r="L128" s="552"/>
      <c r="M128" s="552" t="e">
        <f>VLOOKUP(L128,'償却率（定額法）'!$B$6:$C$104,2)</f>
        <v>#N/A</v>
      </c>
      <c r="N128" s="659"/>
      <c r="O128" s="659"/>
      <c r="P128" s="573">
        <f t="shared" si="40"/>
        <v>0</v>
      </c>
      <c r="Q128" s="574">
        <f t="shared" si="41"/>
        <v>1900</v>
      </c>
      <c r="R128" s="574">
        <f t="shared" si="42"/>
        <v>1</v>
      </c>
      <c r="S128" s="574">
        <f t="shared" si="43"/>
        <v>0</v>
      </c>
      <c r="T128" s="552" t="str">
        <f t="shared" si="44"/>
        <v/>
      </c>
      <c r="U128" s="575"/>
      <c r="V128" s="581">
        <v>1</v>
      </c>
      <c r="W128" s="552"/>
      <c r="X128" s="576">
        <f t="shared" si="39"/>
        <v>0</v>
      </c>
      <c r="Y128" s="576">
        <f t="shared" si="29"/>
        <v>0</v>
      </c>
      <c r="Z128" s="552"/>
      <c r="AA128" s="552"/>
      <c r="AB128" s="552"/>
      <c r="AC128" s="552"/>
      <c r="AD128" s="552"/>
      <c r="AE128" s="552"/>
      <c r="AF128" s="552"/>
      <c r="AG128" s="552"/>
      <c r="AH128" s="552"/>
      <c r="AI128" s="552"/>
      <c r="AJ128" s="552"/>
      <c r="AK128" s="552"/>
      <c r="AL128" s="552"/>
      <c r="AM128" s="552"/>
      <c r="AN128" s="582">
        <f t="shared" si="30"/>
        <v>0</v>
      </c>
      <c r="AO128" s="552"/>
      <c r="AP128" s="577">
        <f t="shared" si="45"/>
        <v>0</v>
      </c>
      <c r="AQ128" s="552"/>
      <c r="AR128" s="552"/>
      <c r="AS128" s="552"/>
      <c r="AT128" s="552"/>
      <c r="AU128" s="552"/>
      <c r="AV128" s="552"/>
      <c r="AW128" s="552"/>
      <c r="AX128" s="552"/>
      <c r="AY128" s="552"/>
      <c r="AZ128" s="552"/>
      <c r="BA128" s="552"/>
      <c r="BB128" s="552"/>
      <c r="BC128" s="583"/>
      <c r="BD128" s="552" t="s">
        <v>85</v>
      </c>
      <c r="BE128" s="552"/>
      <c r="BF128" s="552"/>
      <c r="BG128" s="574">
        <f t="shared" si="31"/>
        <v>0</v>
      </c>
      <c r="BH128" s="552"/>
      <c r="BI128" s="577">
        <f t="shared" si="46"/>
        <v>0</v>
      </c>
      <c r="BJ128" s="552"/>
      <c r="BK128" s="552"/>
      <c r="BL128" s="552"/>
      <c r="BM128" s="552"/>
      <c r="BN128" s="552"/>
      <c r="BO128" s="552"/>
      <c r="BP128" s="552"/>
      <c r="BQ128" s="552"/>
      <c r="BR128" s="552"/>
      <c r="BS128" s="552"/>
      <c r="BT128" s="552"/>
      <c r="BU128" s="552"/>
      <c r="BV128" s="552"/>
      <c r="BW128" s="552"/>
    </row>
    <row r="129" spans="1:75">
      <c r="A129" s="552">
        <v>127</v>
      </c>
      <c r="B129" s="552"/>
      <c r="C129" s="552"/>
      <c r="D129" s="552"/>
      <c r="E129" s="552"/>
      <c r="F129" s="552"/>
      <c r="G129" s="552"/>
      <c r="H129" s="552"/>
      <c r="I129" s="552"/>
      <c r="J129" s="552"/>
      <c r="K129" s="552"/>
      <c r="L129" s="552"/>
      <c r="M129" s="552" t="e">
        <f>VLOOKUP(L129,'償却率（定額法）'!$B$6:$C$104,2)</f>
        <v>#N/A</v>
      </c>
      <c r="N129" s="659"/>
      <c r="O129" s="659"/>
      <c r="P129" s="573">
        <f t="shared" si="40"/>
        <v>0</v>
      </c>
      <c r="Q129" s="574">
        <f t="shared" si="41"/>
        <v>1900</v>
      </c>
      <c r="R129" s="574">
        <f t="shared" si="42"/>
        <v>1</v>
      </c>
      <c r="S129" s="574">
        <f t="shared" si="43"/>
        <v>0</v>
      </c>
      <c r="T129" s="552" t="str">
        <f t="shared" si="44"/>
        <v/>
      </c>
      <c r="U129" s="575"/>
      <c r="V129" s="581">
        <v>1</v>
      </c>
      <c r="W129" s="552"/>
      <c r="X129" s="576">
        <f t="shared" si="39"/>
        <v>0</v>
      </c>
      <c r="Y129" s="576">
        <f t="shared" si="29"/>
        <v>0</v>
      </c>
      <c r="Z129" s="552"/>
      <c r="AA129" s="552"/>
      <c r="AB129" s="552"/>
      <c r="AC129" s="552"/>
      <c r="AD129" s="552"/>
      <c r="AE129" s="552"/>
      <c r="AF129" s="552"/>
      <c r="AG129" s="552"/>
      <c r="AH129" s="552"/>
      <c r="AI129" s="552"/>
      <c r="AJ129" s="552"/>
      <c r="AK129" s="552"/>
      <c r="AL129" s="552"/>
      <c r="AM129" s="552"/>
      <c r="AN129" s="582">
        <f t="shared" si="30"/>
        <v>0</v>
      </c>
      <c r="AO129" s="552"/>
      <c r="AP129" s="577">
        <f t="shared" si="45"/>
        <v>0</v>
      </c>
      <c r="AQ129" s="552"/>
      <c r="AR129" s="552"/>
      <c r="AS129" s="552"/>
      <c r="AT129" s="552"/>
      <c r="AU129" s="552"/>
      <c r="AV129" s="552"/>
      <c r="AW129" s="552"/>
      <c r="AX129" s="552"/>
      <c r="AY129" s="552"/>
      <c r="AZ129" s="552"/>
      <c r="BA129" s="552"/>
      <c r="BB129" s="552"/>
      <c r="BC129" s="583"/>
      <c r="BD129" s="552" t="s">
        <v>85</v>
      </c>
      <c r="BE129" s="552"/>
      <c r="BF129" s="552"/>
      <c r="BG129" s="574">
        <f t="shared" si="31"/>
        <v>0</v>
      </c>
      <c r="BH129" s="552"/>
      <c r="BI129" s="577">
        <f t="shared" si="46"/>
        <v>0</v>
      </c>
      <c r="BJ129" s="552"/>
      <c r="BK129" s="552"/>
      <c r="BL129" s="552"/>
      <c r="BM129" s="552"/>
      <c r="BN129" s="552"/>
      <c r="BO129" s="552"/>
      <c r="BP129" s="552"/>
      <c r="BQ129" s="552"/>
      <c r="BR129" s="552"/>
      <c r="BS129" s="552"/>
      <c r="BT129" s="552"/>
      <c r="BU129" s="552"/>
      <c r="BV129" s="552"/>
      <c r="BW129" s="552"/>
    </row>
    <row r="130" spans="1:75">
      <c r="A130" s="552">
        <v>128</v>
      </c>
      <c r="B130" s="552"/>
      <c r="C130" s="552"/>
      <c r="D130" s="552"/>
      <c r="E130" s="552"/>
      <c r="F130" s="552"/>
      <c r="G130" s="552"/>
      <c r="H130" s="552"/>
      <c r="I130" s="552"/>
      <c r="J130" s="552"/>
      <c r="K130" s="552"/>
      <c r="L130" s="552"/>
      <c r="M130" s="552" t="e">
        <f>VLOOKUP(L130,'償却率（定額法）'!$B$6:$C$104,2)</f>
        <v>#N/A</v>
      </c>
      <c r="N130" s="659"/>
      <c r="O130" s="659"/>
      <c r="P130" s="573">
        <f t="shared" si="40"/>
        <v>0</v>
      </c>
      <c r="Q130" s="574">
        <f t="shared" si="41"/>
        <v>1900</v>
      </c>
      <c r="R130" s="574">
        <f t="shared" si="42"/>
        <v>1</v>
      </c>
      <c r="S130" s="574">
        <f t="shared" si="43"/>
        <v>0</v>
      </c>
      <c r="T130" s="552" t="str">
        <f t="shared" si="44"/>
        <v/>
      </c>
      <c r="U130" s="575"/>
      <c r="V130" s="581">
        <v>1</v>
      </c>
      <c r="W130" s="552"/>
      <c r="X130" s="576">
        <f t="shared" si="39"/>
        <v>0</v>
      </c>
      <c r="Y130" s="576">
        <f t="shared" si="29"/>
        <v>0</v>
      </c>
      <c r="Z130" s="552"/>
      <c r="AA130" s="552"/>
      <c r="AB130" s="552"/>
      <c r="AC130" s="552"/>
      <c r="AD130" s="552"/>
      <c r="AE130" s="552"/>
      <c r="AF130" s="552"/>
      <c r="AG130" s="552"/>
      <c r="AH130" s="552"/>
      <c r="AI130" s="552"/>
      <c r="AJ130" s="552"/>
      <c r="AK130" s="552"/>
      <c r="AL130" s="552"/>
      <c r="AM130" s="552"/>
      <c r="AN130" s="582">
        <f t="shared" si="30"/>
        <v>0</v>
      </c>
      <c r="AO130" s="552"/>
      <c r="AP130" s="577">
        <f t="shared" si="45"/>
        <v>0</v>
      </c>
      <c r="AQ130" s="552"/>
      <c r="AR130" s="552"/>
      <c r="AS130" s="552"/>
      <c r="AT130" s="552"/>
      <c r="AU130" s="552"/>
      <c r="AV130" s="552"/>
      <c r="AW130" s="552"/>
      <c r="AX130" s="552"/>
      <c r="AY130" s="552"/>
      <c r="AZ130" s="552"/>
      <c r="BA130" s="552"/>
      <c r="BB130" s="552"/>
      <c r="BC130" s="583"/>
      <c r="BD130" s="552" t="s">
        <v>85</v>
      </c>
      <c r="BE130" s="552"/>
      <c r="BF130" s="552"/>
      <c r="BG130" s="574">
        <f t="shared" si="31"/>
        <v>0</v>
      </c>
      <c r="BH130" s="552"/>
      <c r="BI130" s="577">
        <f t="shared" si="46"/>
        <v>0</v>
      </c>
      <c r="BJ130" s="552"/>
      <c r="BK130" s="552"/>
      <c r="BL130" s="552"/>
      <c r="BM130" s="552"/>
      <c r="BN130" s="552"/>
      <c r="BO130" s="552"/>
      <c r="BP130" s="552"/>
      <c r="BQ130" s="552"/>
      <c r="BR130" s="552"/>
      <c r="BS130" s="552"/>
      <c r="BT130" s="552"/>
      <c r="BU130" s="552"/>
      <c r="BV130" s="552"/>
      <c r="BW130" s="552"/>
    </row>
    <row r="131" spans="1:75">
      <c r="A131" s="552">
        <v>129</v>
      </c>
      <c r="B131" s="552"/>
      <c r="C131" s="552"/>
      <c r="D131" s="552"/>
      <c r="E131" s="552"/>
      <c r="F131" s="552"/>
      <c r="G131" s="552"/>
      <c r="H131" s="552"/>
      <c r="I131" s="552"/>
      <c r="J131" s="552"/>
      <c r="K131" s="552"/>
      <c r="L131" s="552"/>
      <c r="M131" s="552" t="e">
        <f>VLOOKUP(L131,'償却率（定額法）'!$B$6:$C$104,2)</f>
        <v>#N/A</v>
      </c>
      <c r="N131" s="659"/>
      <c r="O131" s="659"/>
      <c r="P131" s="573">
        <f t="shared" si="40"/>
        <v>0</v>
      </c>
      <c r="Q131" s="574">
        <f t="shared" si="41"/>
        <v>1900</v>
      </c>
      <c r="R131" s="574">
        <f t="shared" si="42"/>
        <v>1</v>
      </c>
      <c r="S131" s="574">
        <f t="shared" si="43"/>
        <v>0</v>
      </c>
      <c r="T131" s="552" t="str">
        <f t="shared" si="44"/>
        <v/>
      </c>
      <c r="U131" s="575"/>
      <c r="V131" s="581">
        <v>1</v>
      </c>
      <c r="W131" s="552"/>
      <c r="X131" s="576">
        <f t="shared" si="39"/>
        <v>0</v>
      </c>
      <c r="Y131" s="576">
        <f t="shared" ref="Y131:Y194" si="47">U131-X131</f>
        <v>0</v>
      </c>
      <c r="Z131" s="552"/>
      <c r="AA131" s="552"/>
      <c r="AB131" s="552"/>
      <c r="AC131" s="552"/>
      <c r="AD131" s="552"/>
      <c r="AE131" s="552"/>
      <c r="AF131" s="552"/>
      <c r="AG131" s="552"/>
      <c r="AH131" s="552"/>
      <c r="AI131" s="552"/>
      <c r="AJ131" s="552"/>
      <c r="AK131" s="552"/>
      <c r="AL131" s="552"/>
      <c r="AM131" s="552"/>
      <c r="AN131" s="582">
        <f t="shared" si="30"/>
        <v>0</v>
      </c>
      <c r="AO131" s="552"/>
      <c r="AP131" s="577">
        <f t="shared" si="45"/>
        <v>0</v>
      </c>
      <c r="AQ131" s="552"/>
      <c r="AR131" s="552"/>
      <c r="AS131" s="552"/>
      <c r="AT131" s="552"/>
      <c r="AU131" s="552"/>
      <c r="AV131" s="552"/>
      <c r="AW131" s="552"/>
      <c r="AX131" s="552"/>
      <c r="AY131" s="552"/>
      <c r="AZ131" s="552"/>
      <c r="BA131" s="552"/>
      <c r="BB131" s="552"/>
      <c r="BC131" s="583"/>
      <c r="BD131" s="552" t="s">
        <v>85</v>
      </c>
      <c r="BE131" s="552"/>
      <c r="BF131" s="552"/>
      <c r="BG131" s="574">
        <f t="shared" si="31"/>
        <v>0</v>
      </c>
      <c r="BH131" s="552"/>
      <c r="BI131" s="577">
        <f t="shared" si="46"/>
        <v>0</v>
      </c>
      <c r="BJ131" s="552"/>
      <c r="BK131" s="552"/>
      <c r="BL131" s="552"/>
      <c r="BM131" s="552"/>
      <c r="BN131" s="552"/>
      <c r="BO131" s="552"/>
      <c r="BP131" s="552"/>
      <c r="BQ131" s="552"/>
      <c r="BR131" s="552"/>
      <c r="BS131" s="552"/>
      <c r="BT131" s="552"/>
      <c r="BU131" s="552"/>
      <c r="BV131" s="552"/>
      <c r="BW131" s="552"/>
    </row>
    <row r="132" spans="1:75">
      <c r="A132" s="552">
        <v>130</v>
      </c>
      <c r="B132" s="552"/>
      <c r="C132" s="552"/>
      <c r="D132" s="552"/>
      <c r="E132" s="552"/>
      <c r="F132" s="552"/>
      <c r="G132" s="552"/>
      <c r="H132" s="552"/>
      <c r="I132" s="552"/>
      <c r="J132" s="552"/>
      <c r="K132" s="552"/>
      <c r="L132" s="552"/>
      <c r="M132" s="552" t="e">
        <f>VLOOKUP(L132,'償却率（定額法）'!$B$6:$C$104,2)</f>
        <v>#N/A</v>
      </c>
      <c r="N132" s="659"/>
      <c r="O132" s="659"/>
      <c r="P132" s="573">
        <f t="shared" si="40"/>
        <v>0</v>
      </c>
      <c r="Q132" s="574">
        <f t="shared" si="41"/>
        <v>1900</v>
      </c>
      <c r="R132" s="574">
        <f t="shared" si="42"/>
        <v>1</v>
      </c>
      <c r="S132" s="574">
        <f t="shared" si="43"/>
        <v>0</v>
      </c>
      <c r="T132" s="552" t="str">
        <f t="shared" si="44"/>
        <v/>
      </c>
      <c r="U132" s="575"/>
      <c r="V132" s="581">
        <v>1</v>
      </c>
      <c r="W132" s="552"/>
      <c r="X132" s="576">
        <f t="shared" si="39"/>
        <v>0</v>
      </c>
      <c r="Y132" s="576">
        <f t="shared" si="47"/>
        <v>0</v>
      </c>
      <c r="Z132" s="552"/>
      <c r="AA132" s="552"/>
      <c r="AB132" s="552"/>
      <c r="AC132" s="552"/>
      <c r="AD132" s="552"/>
      <c r="AE132" s="552"/>
      <c r="AF132" s="552"/>
      <c r="AG132" s="552"/>
      <c r="AH132" s="552"/>
      <c r="AI132" s="552"/>
      <c r="AJ132" s="552"/>
      <c r="AK132" s="552"/>
      <c r="AL132" s="552"/>
      <c r="AM132" s="552"/>
      <c r="AN132" s="582">
        <f t="shared" ref="AN132:AN195" si="48">IF(BG132=0,0,IF(BG132=L132,Y132-1,IF(Y132=1,0,ROUND(U132*M132,0))))</f>
        <v>0</v>
      </c>
      <c r="AO132" s="552"/>
      <c r="AP132" s="577">
        <f t="shared" si="45"/>
        <v>0</v>
      </c>
      <c r="AQ132" s="552"/>
      <c r="AR132" s="552"/>
      <c r="AS132" s="552"/>
      <c r="AT132" s="552"/>
      <c r="AU132" s="552"/>
      <c r="AV132" s="552"/>
      <c r="AW132" s="552"/>
      <c r="AX132" s="552"/>
      <c r="AY132" s="552"/>
      <c r="AZ132" s="552"/>
      <c r="BA132" s="552"/>
      <c r="BB132" s="552"/>
      <c r="BC132" s="583"/>
      <c r="BD132" s="552" t="s">
        <v>85</v>
      </c>
      <c r="BE132" s="552"/>
      <c r="BF132" s="552"/>
      <c r="BG132" s="574">
        <f t="shared" ref="BG132:BG195" si="49">IF(T132="",0,$O$1-T132)</f>
        <v>0</v>
      </c>
      <c r="BH132" s="552"/>
      <c r="BI132" s="577">
        <f t="shared" si="46"/>
        <v>0</v>
      </c>
      <c r="BJ132" s="552"/>
      <c r="BK132" s="552"/>
      <c r="BL132" s="552"/>
      <c r="BM132" s="552"/>
      <c r="BN132" s="552"/>
      <c r="BO132" s="552"/>
      <c r="BP132" s="552"/>
      <c r="BQ132" s="552"/>
      <c r="BR132" s="552"/>
      <c r="BS132" s="552"/>
      <c r="BT132" s="552"/>
      <c r="BU132" s="552"/>
      <c r="BV132" s="552"/>
      <c r="BW132" s="552"/>
    </row>
    <row r="133" spans="1:75">
      <c r="A133" s="552">
        <v>131</v>
      </c>
      <c r="B133" s="552"/>
      <c r="C133" s="552"/>
      <c r="D133" s="552"/>
      <c r="E133" s="552"/>
      <c r="F133" s="552"/>
      <c r="G133" s="552"/>
      <c r="H133" s="552"/>
      <c r="I133" s="552"/>
      <c r="J133" s="552"/>
      <c r="K133" s="552"/>
      <c r="L133" s="552"/>
      <c r="M133" s="552" t="e">
        <f>VLOOKUP(L133,'償却率（定額法）'!$B$6:$C$104,2)</f>
        <v>#N/A</v>
      </c>
      <c r="N133" s="659"/>
      <c r="O133" s="659"/>
      <c r="P133" s="573">
        <f t="shared" si="40"/>
        <v>0</v>
      </c>
      <c r="Q133" s="574">
        <f t="shared" si="41"/>
        <v>1900</v>
      </c>
      <c r="R133" s="574">
        <f t="shared" si="42"/>
        <v>1</v>
      </c>
      <c r="S133" s="574">
        <f t="shared" si="43"/>
        <v>0</v>
      </c>
      <c r="T133" s="552" t="str">
        <f t="shared" si="44"/>
        <v/>
      </c>
      <c r="U133" s="575"/>
      <c r="V133" s="581">
        <v>1</v>
      </c>
      <c r="W133" s="552"/>
      <c r="X133" s="576">
        <f t="shared" si="39"/>
        <v>0</v>
      </c>
      <c r="Y133" s="576">
        <f t="shared" si="47"/>
        <v>0</v>
      </c>
      <c r="Z133" s="552"/>
      <c r="AA133" s="552"/>
      <c r="AB133" s="552"/>
      <c r="AC133" s="552"/>
      <c r="AD133" s="552"/>
      <c r="AE133" s="552"/>
      <c r="AF133" s="552"/>
      <c r="AG133" s="552"/>
      <c r="AH133" s="552"/>
      <c r="AI133" s="552"/>
      <c r="AJ133" s="552"/>
      <c r="AK133" s="552"/>
      <c r="AL133" s="552"/>
      <c r="AM133" s="552"/>
      <c r="AN133" s="582">
        <f t="shared" si="48"/>
        <v>0</v>
      </c>
      <c r="AO133" s="552"/>
      <c r="AP133" s="577">
        <f t="shared" si="45"/>
        <v>0</v>
      </c>
      <c r="AQ133" s="552"/>
      <c r="AR133" s="552"/>
      <c r="AS133" s="552"/>
      <c r="AT133" s="552"/>
      <c r="AU133" s="552"/>
      <c r="AV133" s="552"/>
      <c r="AW133" s="552"/>
      <c r="AX133" s="552"/>
      <c r="AY133" s="552"/>
      <c r="AZ133" s="552"/>
      <c r="BA133" s="552"/>
      <c r="BB133" s="552"/>
      <c r="BC133" s="583"/>
      <c r="BD133" s="552" t="s">
        <v>85</v>
      </c>
      <c r="BE133" s="552"/>
      <c r="BF133" s="552"/>
      <c r="BG133" s="574">
        <f t="shared" si="49"/>
        <v>0</v>
      </c>
      <c r="BH133" s="552"/>
      <c r="BI133" s="577">
        <f t="shared" si="46"/>
        <v>0</v>
      </c>
      <c r="BJ133" s="552"/>
      <c r="BK133" s="552"/>
      <c r="BL133" s="552"/>
      <c r="BM133" s="552"/>
      <c r="BN133" s="552"/>
      <c r="BO133" s="552"/>
      <c r="BP133" s="552"/>
      <c r="BQ133" s="552"/>
      <c r="BR133" s="552"/>
      <c r="BS133" s="552"/>
      <c r="BT133" s="552"/>
      <c r="BU133" s="552"/>
      <c r="BV133" s="552"/>
      <c r="BW133" s="552"/>
    </row>
    <row r="134" spans="1:75">
      <c r="A134" s="552">
        <v>132</v>
      </c>
      <c r="B134" s="552"/>
      <c r="C134" s="552"/>
      <c r="D134" s="552"/>
      <c r="E134" s="552"/>
      <c r="F134" s="552"/>
      <c r="G134" s="552"/>
      <c r="H134" s="552"/>
      <c r="I134" s="552"/>
      <c r="J134" s="552"/>
      <c r="K134" s="552"/>
      <c r="L134" s="552"/>
      <c r="M134" s="552" t="e">
        <f>VLOOKUP(L134,'償却率（定額法）'!$B$6:$C$104,2)</f>
        <v>#N/A</v>
      </c>
      <c r="N134" s="659"/>
      <c r="O134" s="659"/>
      <c r="P134" s="573">
        <f t="shared" si="40"/>
        <v>0</v>
      </c>
      <c r="Q134" s="574">
        <f t="shared" si="41"/>
        <v>1900</v>
      </c>
      <c r="R134" s="574">
        <f t="shared" si="42"/>
        <v>1</v>
      </c>
      <c r="S134" s="574">
        <f t="shared" si="43"/>
        <v>0</v>
      </c>
      <c r="T134" s="552" t="str">
        <f t="shared" si="44"/>
        <v/>
      </c>
      <c r="U134" s="575"/>
      <c r="V134" s="581">
        <v>1</v>
      </c>
      <c r="W134" s="552"/>
      <c r="X134" s="576">
        <f t="shared" si="39"/>
        <v>0</v>
      </c>
      <c r="Y134" s="576">
        <f t="shared" si="47"/>
        <v>0</v>
      </c>
      <c r="Z134" s="552"/>
      <c r="AA134" s="552"/>
      <c r="AB134" s="552"/>
      <c r="AC134" s="552"/>
      <c r="AD134" s="552"/>
      <c r="AE134" s="552"/>
      <c r="AF134" s="552"/>
      <c r="AG134" s="552"/>
      <c r="AH134" s="552"/>
      <c r="AI134" s="552"/>
      <c r="AJ134" s="552"/>
      <c r="AK134" s="552"/>
      <c r="AL134" s="552"/>
      <c r="AM134" s="552"/>
      <c r="AN134" s="582">
        <f t="shared" si="48"/>
        <v>0</v>
      </c>
      <c r="AO134" s="552"/>
      <c r="AP134" s="577">
        <f t="shared" si="45"/>
        <v>0</v>
      </c>
      <c r="AQ134" s="552"/>
      <c r="AR134" s="552"/>
      <c r="AS134" s="552"/>
      <c r="AT134" s="552"/>
      <c r="AU134" s="552"/>
      <c r="AV134" s="552"/>
      <c r="AW134" s="552"/>
      <c r="AX134" s="552"/>
      <c r="AY134" s="552"/>
      <c r="AZ134" s="552"/>
      <c r="BA134" s="552"/>
      <c r="BB134" s="552"/>
      <c r="BC134" s="583"/>
      <c r="BD134" s="552" t="s">
        <v>85</v>
      </c>
      <c r="BE134" s="552"/>
      <c r="BF134" s="552"/>
      <c r="BG134" s="574">
        <f t="shared" si="49"/>
        <v>0</v>
      </c>
      <c r="BH134" s="552"/>
      <c r="BI134" s="577">
        <f t="shared" si="46"/>
        <v>0</v>
      </c>
      <c r="BJ134" s="552"/>
      <c r="BK134" s="552"/>
      <c r="BL134" s="552"/>
      <c r="BM134" s="552"/>
      <c r="BN134" s="552"/>
      <c r="BO134" s="552"/>
      <c r="BP134" s="552"/>
      <c r="BQ134" s="552"/>
      <c r="BR134" s="552"/>
      <c r="BS134" s="552"/>
      <c r="BT134" s="552"/>
      <c r="BU134" s="552"/>
      <c r="BV134" s="552"/>
      <c r="BW134" s="552"/>
    </row>
    <row r="135" spans="1:75">
      <c r="A135" s="552">
        <v>133</v>
      </c>
      <c r="B135" s="552"/>
      <c r="C135" s="552"/>
      <c r="D135" s="552"/>
      <c r="E135" s="552"/>
      <c r="F135" s="552"/>
      <c r="G135" s="552"/>
      <c r="H135" s="552"/>
      <c r="I135" s="552"/>
      <c r="J135" s="552"/>
      <c r="K135" s="552"/>
      <c r="L135" s="552"/>
      <c r="M135" s="552" t="e">
        <f>VLOOKUP(L135,'償却率（定額法）'!$B$6:$C$104,2)</f>
        <v>#N/A</v>
      </c>
      <c r="N135" s="659"/>
      <c r="O135" s="659"/>
      <c r="P135" s="573">
        <f t="shared" si="40"/>
        <v>0</v>
      </c>
      <c r="Q135" s="574">
        <f t="shared" si="41"/>
        <v>1900</v>
      </c>
      <c r="R135" s="574">
        <f t="shared" si="42"/>
        <v>1</v>
      </c>
      <c r="S135" s="574">
        <f t="shared" si="43"/>
        <v>0</v>
      </c>
      <c r="T135" s="552" t="str">
        <f t="shared" si="44"/>
        <v/>
      </c>
      <c r="U135" s="575"/>
      <c r="V135" s="581">
        <v>1</v>
      </c>
      <c r="W135" s="552"/>
      <c r="X135" s="576">
        <f t="shared" si="39"/>
        <v>0</v>
      </c>
      <c r="Y135" s="576">
        <f t="shared" si="47"/>
        <v>0</v>
      </c>
      <c r="Z135" s="552"/>
      <c r="AA135" s="552"/>
      <c r="AB135" s="552"/>
      <c r="AC135" s="552"/>
      <c r="AD135" s="552"/>
      <c r="AE135" s="552"/>
      <c r="AF135" s="552"/>
      <c r="AG135" s="552"/>
      <c r="AH135" s="552"/>
      <c r="AI135" s="552"/>
      <c r="AJ135" s="552"/>
      <c r="AK135" s="552"/>
      <c r="AL135" s="552"/>
      <c r="AM135" s="552"/>
      <c r="AN135" s="582">
        <f t="shared" si="48"/>
        <v>0</v>
      </c>
      <c r="AO135" s="552"/>
      <c r="AP135" s="577">
        <f t="shared" si="45"/>
        <v>0</v>
      </c>
      <c r="AQ135" s="552"/>
      <c r="AR135" s="552"/>
      <c r="AS135" s="552"/>
      <c r="AT135" s="552"/>
      <c r="AU135" s="552"/>
      <c r="AV135" s="552"/>
      <c r="AW135" s="552"/>
      <c r="AX135" s="552"/>
      <c r="AY135" s="552"/>
      <c r="AZ135" s="552"/>
      <c r="BA135" s="552"/>
      <c r="BB135" s="552"/>
      <c r="BC135" s="583"/>
      <c r="BD135" s="552" t="s">
        <v>85</v>
      </c>
      <c r="BE135" s="552"/>
      <c r="BF135" s="552"/>
      <c r="BG135" s="574">
        <f t="shared" si="49"/>
        <v>0</v>
      </c>
      <c r="BH135" s="552"/>
      <c r="BI135" s="577">
        <f t="shared" si="46"/>
        <v>0</v>
      </c>
      <c r="BJ135" s="552"/>
      <c r="BK135" s="552"/>
      <c r="BL135" s="552"/>
      <c r="BM135" s="552"/>
      <c r="BN135" s="552"/>
      <c r="BO135" s="552"/>
      <c r="BP135" s="552"/>
      <c r="BQ135" s="552"/>
      <c r="BR135" s="552"/>
      <c r="BS135" s="552"/>
      <c r="BT135" s="552"/>
      <c r="BU135" s="552"/>
      <c r="BV135" s="552"/>
      <c r="BW135" s="552"/>
    </row>
    <row r="136" spans="1:75">
      <c r="A136" s="552">
        <v>134</v>
      </c>
      <c r="B136" s="552"/>
      <c r="C136" s="552"/>
      <c r="D136" s="552"/>
      <c r="E136" s="552"/>
      <c r="F136" s="552"/>
      <c r="G136" s="552"/>
      <c r="H136" s="552"/>
      <c r="I136" s="552"/>
      <c r="J136" s="552"/>
      <c r="K136" s="552"/>
      <c r="L136" s="552"/>
      <c r="M136" s="552" t="e">
        <f>VLOOKUP(L136,'償却率（定額法）'!$B$6:$C$104,2)</f>
        <v>#N/A</v>
      </c>
      <c r="N136" s="659"/>
      <c r="O136" s="659"/>
      <c r="P136" s="573">
        <f t="shared" si="40"/>
        <v>0</v>
      </c>
      <c r="Q136" s="574">
        <f t="shared" si="41"/>
        <v>1900</v>
      </c>
      <c r="R136" s="574">
        <f t="shared" si="42"/>
        <v>1</v>
      </c>
      <c r="S136" s="574">
        <f t="shared" si="43"/>
        <v>0</v>
      </c>
      <c r="T136" s="552" t="str">
        <f t="shared" si="44"/>
        <v/>
      </c>
      <c r="U136" s="575"/>
      <c r="V136" s="581">
        <v>1</v>
      </c>
      <c r="W136" s="552"/>
      <c r="X136" s="576">
        <f t="shared" si="39"/>
        <v>0</v>
      </c>
      <c r="Y136" s="576">
        <f t="shared" si="47"/>
        <v>0</v>
      </c>
      <c r="Z136" s="552"/>
      <c r="AA136" s="552"/>
      <c r="AB136" s="552"/>
      <c r="AC136" s="552"/>
      <c r="AD136" s="552"/>
      <c r="AE136" s="552"/>
      <c r="AF136" s="552"/>
      <c r="AG136" s="552"/>
      <c r="AH136" s="552"/>
      <c r="AI136" s="552"/>
      <c r="AJ136" s="552"/>
      <c r="AK136" s="552"/>
      <c r="AL136" s="552"/>
      <c r="AM136" s="552"/>
      <c r="AN136" s="582">
        <f t="shared" si="48"/>
        <v>0</v>
      </c>
      <c r="AO136" s="552"/>
      <c r="AP136" s="577">
        <f t="shared" si="45"/>
        <v>0</v>
      </c>
      <c r="AQ136" s="552"/>
      <c r="AR136" s="552"/>
      <c r="AS136" s="552"/>
      <c r="AT136" s="552"/>
      <c r="AU136" s="552"/>
      <c r="AV136" s="552"/>
      <c r="AW136" s="552"/>
      <c r="AX136" s="552"/>
      <c r="AY136" s="552"/>
      <c r="AZ136" s="552"/>
      <c r="BA136" s="552"/>
      <c r="BB136" s="552"/>
      <c r="BC136" s="583"/>
      <c r="BD136" s="552" t="s">
        <v>85</v>
      </c>
      <c r="BE136" s="552"/>
      <c r="BF136" s="552"/>
      <c r="BG136" s="574">
        <f t="shared" si="49"/>
        <v>0</v>
      </c>
      <c r="BH136" s="552"/>
      <c r="BI136" s="577">
        <f t="shared" si="46"/>
        <v>0</v>
      </c>
      <c r="BJ136" s="552"/>
      <c r="BK136" s="552"/>
      <c r="BL136" s="552"/>
      <c r="BM136" s="552"/>
      <c r="BN136" s="552"/>
      <c r="BO136" s="552"/>
      <c r="BP136" s="552"/>
      <c r="BQ136" s="552"/>
      <c r="BR136" s="552"/>
      <c r="BS136" s="552"/>
      <c r="BT136" s="552"/>
      <c r="BU136" s="552"/>
      <c r="BV136" s="552"/>
      <c r="BW136" s="552"/>
    </row>
    <row r="137" spans="1:75">
      <c r="A137" s="552">
        <v>135</v>
      </c>
      <c r="B137" s="552"/>
      <c r="C137" s="552"/>
      <c r="D137" s="552"/>
      <c r="E137" s="552"/>
      <c r="F137" s="552"/>
      <c r="G137" s="552"/>
      <c r="H137" s="552"/>
      <c r="I137" s="552"/>
      <c r="J137" s="552"/>
      <c r="K137" s="552"/>
      <c r="L137" s="552"/>
      <c r="M137" s="552" t="e">
        <f>VLOOKUP(L137,'償却率（定額法）'!$B$6:$C$104,2)</f>
        <v>#N/A</v>
      </c>
      <c r="N137" s="659"/>
      <c r="O137" s="659"/>
      <c r="P137" s="573">
        <f t="shared" si="40"/>
        <v>0</v>
      </c>
      <c r="Q137" s="574">
        <f t="shared" si="41"/>
        <v>1900</v>
      </c>
      <c r="R137" s="574">
        <f t="shared" si="42"/>
        <v>1</v>
      </c>
      <c r="S137" s="574">
        <f t="shared" si="43"/>
        <v>0</v>
      </c>
      <c r="T137" s="552" t="str">
        <f t="shared" si="44"/>
        <v/>
      </c>
      <c r="U137" s="575"/>
      <c r="V137" s="581">
        <v>1</v>
      </c>
      <c r="W137" s="552"/>
      <c r="X137" s="576">
        <f t="shared" si="39"/>
        <v>0</v>
      </c>
      <c r="Y137" s="576">
        <f t="shared" si="47"/>
        <v>0</v>
      </c>
      <c r="Z137" s="552"/>
      <c r="AA137" s="552"/>
      <c r="AB137" s="552"/>
      <c r="AC137" s="552"/>
      <c r="AD137" s="552"/>
      <c r="AE137" s="552"/>
      <c r="AF137" s="552"/>
      <c r="AG137" s="552"/>
      <c r="AH137" s="552"/>
      <c r="AI137" s="552"/>
      <c r="AJ137" s="552"/>
      <c r="AK137" s="552"/>
      <c r="AL137" s="552"/>
      <c r="AM137" s="552"/>
      <c r="AN137" s="582">
        <f t="shared" si="48"/>
        <v>0</v>
      </c>
      <c r="AO137" s="552"/>
      <c r="AP137" s="577">
        <f t="shared" si="45"/>
        <v>0</v>
      </c>
      <c r="AQ137" s="552"/>
      <c r="AR137" s="552"/>
      <c r="AS137" s="552"/>
      <c r="AT137" s="552"/>
      <c r="AU137" s="552"/>
      <c r="AV137" s="552"/>
      <c r="AW137" s="552"/>
      <c r="AX137" s="552"/>
      <c r="AY137" s="552"/>
      <c r="AZ137" s="552"/>
      <c r="BA137" s="552"/>
      <c r="BB137" s="552"/>
      <c r="BC137" s="583"/>
      <c r="BD137" s="552" t="s">
        <v>85</v>
      </c>
      <c r="BE137" s="552"/>
      <c r="BF137" s="552"/>
      <c r="BG137" s="574">
        <f t="shared" si="49"/>
        <v>0</v>
      </c>
      <c r="BH137" s="552"/>
      <c r="BI137" s="577">
        <f t="shared" si="46"/>
        <v>0</v>
      </c>
      <c r="BJ137" s="552"/>
      <c r="BK137" s="552"/>
      <c r="BL137" s="552"/>
      <c r="BM137" s="552"/>
      <c r="BN137" s="552"/>
      <c r="BO137" s="552"/>
      <c r="BP137" s="552"/>
      <c r="BQ137" s="552"/>
      <c r="BR137" s="552"/>
      <c r="BS137" s="552"/>
      <c r="BT137" s="552"/>
      <c r="BU137" s="552"/>
      <c r="BV137" s="552"/>
      <c r="BW137" s="552"/>
    </row>
    <row r="138" spans="1:75">
      <c r="A138" s="552">
        <v>136</v>
      </c>
      <c r="B138" s="552"/>
      <c r="C138" s="552"/>
      <c r="D138" s="552"/>
      <c r="E138" s="552"/>
      <c r="F138" s="552"/>
      <c r="G138" s="552"/>
      <c r="H138" s="552"/>
      <c r="I138" s="552"/>
      <c r="J138" s="552"/>
      <c r="K138" s="552"/>
      <c r="L138" s="552"/>
      <c r="M138" s="552" t="e">
        <f>VLOOKUP(L138,'償却率（定額法）'!$B$6:$C$104,2)</f>
        <v>#N/A</v>
      </c>
      <c r="N138" s="659"/>
      <c r="O138" s="659"/>
      <c r="P138" s="573">
        <f t="shared" si="40"/>
        <v>0</v>
      </c>
      <c r="Q138" s="574">
        <f t="shared" si="41"/>
        <v>1900</v>
      </c>
      <c r="R138" s="574">
        <f t="shared" si="42"/>
        <v>1</v>
      </c>
      <c r="S138" s="574">
        <f t="shared" si="43"/>
        <v>0</v>
      </c>
      <c r="T138" s="552" t="str">
        <f t="shared" si="44"/>
        <v/>
      </c>
      <c r="U138" s="575"/>
      <c r="V138" s="581">
        <v>1</v>
      </c>
      <c r="W138" s="552"/>
      <c r="X138" s="576">
        <f t="shared" si="39"/>
        <v>0</v>
      </c>
      <c r="Y138" s="576">
        <f t="shared" si="47"/>
        <v>0</v>
      </c>
      <c r="Z138" s="552"/>
      <c r="AA138" s="552"/>
      <c r="AB138" s="552"/>
      <c r="AC138" s="552"/>
      <c r="AD138" s="552"/>
      <c r="AE138" s="552"/>
      <c r="AF138" s="552"/>
      <c r="AG138" s="552"/>
      <c r="AH138" s="552"/>
      <c r="AI138" s="552"/>
      <c r="AJ138" s="552"/>
      <c r="AK138" s="552"/>
      <c r="AL138" s="552"/>
      <c r="AM138" s="552"/>
      <c r="AN138" s="582">
        <f t="shared" si="48"/>
        <v>0</v>
      </c>
      <c r="AO138" s="552"/>
      <c r="AP138" s="577">
        <f t="shared" si="45"/>
        <v>0</v>
      </c>
      <c r="AQ138" s="552"/>
      <c r="AR138" s="552"/>
      <c r="AS138" s="552"/>
      <c r="AT138" s="552"/>
      <c r="AU138" s="552"/>
      <c r="AV138" s="552"/>
      <c r="AW138" s="552"/>
      <c r="AX138" s="552"/>
      <c r="AY138" s="552"/>
      <c r="AZ138" s="552"/>
      <c r="BA138" s="552"/>
      <c r="BB138" s="552"/>
      <c r="BC138" s="583"/>
      <c r="BD138" s="552" t="s">
        <v>85</v>
      </c>
      <c r="BE138" s="552"/>
      <c r="BF138" s="552"/>
      <c r="BG138" s="574">
        <f t="shared" si="49"/>
        <v>0</v>
      </c>
      <c r="BH138" s="552"/>
      <c r="BI138" s="577">
        <f t="shared" si="46"/>
        <v>0</v>
      </c>
      <c r="BJ138" s="552"/>
      <c r="BK138" s="552"/>
      <c r="BL138" s="552"/>
      <c r="BM138" s="552"/>
      <c r="BN138" s="552"/>
      <c r="BO138" s="552"/>
      <c r="BP138" s="552"/>
      <c r="BQ138" s="552"/>
      <c r="BR138" s="552"/>
      <c r="BS138" s="552"/>
      <c r="BT138" s="552"/>
      <c r="BU138" s="552"/>
      <c r="BV138" s="552"/>
      <c r="BW138" s="552"/>
    </row>
    <row r="139" spans="1:75">
      <c r="A139" s="552">
        <v>137</v>
      </c>
      <c r="B139" s="552"/>
      <c r="C139" s="552"/>
      <c r="D139" s="552"/>
      <c r="E139" s="552"/>
      <c r="F139" s="552"/>
      <c r="G139" s="552"/>
      <c r="H139" s="552"/>
      <c r="I139" s="552"/>
      <c r="J139" s="552"/>
      <c r="K139" s="552"/>
      <c r="L139" s="552"/>
      <c r="M139" s="552" t="e">
        <f>VLOOKUP(L139,'償却率（定額法）'!$B$6:$C$104,2)</f>
        <v>#N/A</v>
      </c>
      <c r="N139" s="659"/>
      <c r="O139" s="659"/>
      <c r="P139" s="573">
        <f t="shared" si="40"/>
        <v>0</v>
      </c>
      <c r="Q139" s="574">
        <f t="shared" si="41"/>
        <v>1900</v>
      </c>
      <c r="R139" s="574">
        <f t="shared" si="42"/>
        <v>1</v>
      </c>
      <c r="S139" s="574">
        <f t="shared" si="43"/>
        <v>0</v>
      </c>
      <c r="T139" s="552" t="str">
        <f t="shared" si="44"/>
        <v/>
      </c>
      <c r="U139" s="575"/>
      <c r="V139" s="581">
        <v>1</v>
      </c>
      <c r="W139" s="552"/>
      <c r="X139" s="576">
        <f t="shared" ref="X139:X202" si="50">IF(BG139=0,0,IF(BG139&gt;L139,U139-1,ROUND((U139*M139)*(BG139-1),0)))</f>
        <v>0</v>
      </c>
      <c r="Y139" s="576">
        <f t="shared" si="47"/>
        <v>0</v>
      </c>
      <c r="Z139" s="552"/>
      <c r="AA139" s="552"/>
      <c r="AB139" s="552"/>
      <c r="AC139" s="552"/>
      <c r="AD139" s="552"/>
      <c r="AE139" s="552"/>
      <c r="AF139" s="552"/>
      <c r="AG139" s="552"/>
      <c r="AH139" s="552"/>
      <c r="AI139" s="552"/>
      <c r="AJ139" s="552"/>
      <c r="AK139" s="552"/>
      <c r="AL139" s="552"/>
      <c r="AM139" s="552"/>
      <c r="AN139" s="582">
        <f t="shared" si="48"/>
        <v>0</v>
      </c>
      <c r="AO139" s="552"/>
      <c r="AP139" s="577">
        <f t="shared" si="45"/>
        <v>0</v>
      </c>
      <c r="AQ139" s="552"/>
      <c r="AR139" s="552"/>
      <c r="AS139" s="552"/>
      <c r="AT139" s="552"/>
      <c r="AU139" s="552"/>
      <c r="AV139" s="552"/>
      <c r="AW139" s="552"/>
      <c r="AX139" s="552"/>
      <c r="AY139" s="552"/>
      <c r="AZ139" s="552"/>
      <c r="BA139" s="552"/>
      <c r="BB139" s="552"/>
      <c r="BC139" s="583"/>
      <c r="BD139" s="552" t="s">
        <v>85</v>
      </c>
      <c r="BE139" s="552"/>
      <c r="BF139" s="552"/>
      <c r="BG139" s="574">
        <f t="shared" si="49"/>
        <v>0</v>
      </c>
      <c r="BH139" s="552"/>
      <c r="BI139" s="577">
        <f t="shared" si="46"/>
        <v>0</v>
      </c>
      <c r="BJ139" s="552"/>
      <c r="BK139" s="552"/>
      <c r="BL139" s="552"/>
      <c r="BM139" s="552"/>
      <c r="BN139" s="552"/>
      <c r="BO139" s="552"/>
      <c r="BP139" s="552"/>
      <c r="BQ139" s="552"/>
      <c r="BR139" s="552"/>
      <c r="BS139" s="552"/>
      <c r="BT139" s="552"/>
      <c r="BU139" s="552"/>
      <c r="BV139" s="552"/>
      <c r="BW139" s="552"/>
    </row>
    <row r="140" spans="1:75">
      <c r="A140" s="552">
        <v>138</v>
      </c>
      <c r="B140" s="552"/>
      <c r="C140" s="552"/>
      <c r="D140" s="552"/>
      <c r="E140" s="552"/>
      <c r="F140" s="552"/>
      <c r="G140" s="552"/>
      <c r="H140" s="552"/>
      <c r="I140" s="552"/>
      <c r="J140" s="552"/>
      <c r="K140" s="552"/>
      <c r="L140" s="552"/>
      <c r="M140" s="552" t="e">
        <f>VLOOKUP(L140,'償却率（定額法）'!$B$6:$C$104,2)</f>
        <v>#N/A</v>
      </c>
      <c r="N140" s="659"/>
      <c r="O140" s="659"/>
      <c r="P140" s="573">
        <f t="shared" si="40"/>
        <v>0</v>
      </c>
      <c r="Q140" s="574">
        <f t="shared" si="41"/>
        <v>1900</v>
      </c>
      <c r="R140" s="574">
        <f t="shared" si="42"/>
        <v>1</v>
      </c>
      <c r="S140" s="574">
        <f t="shared" si="43"/>
        <v>0</v>
      </c>
      <c r="T140" s="552" t="str">
        <f t="shared" si="44"/>
        <v/>
      </c>
      <c r="U140" s="575"/>
      <c r="V140" s="581">
        <v>1</v>
      </c>
      <c r="W140" s="552"/>
      <c r="X140" s="576">
        <f t="shared" si="50"/>
        <v>0</v>
      </c>
      <c r="Y140" s="576">
        <f t="shared" si="47"/>
        <v>0</v>
      </c>
      <c r="Z140" s="552"/>
      <c r="AA140" s="552"/>
      <c r="AB140" s="552"/>
      <c r="AC140" s="552"/>
      <c r="AD140" s="552"/>
      <c r="AE140" s="552"/>
      <c r="AF140" s="552"/>
      <c r="AG140" s="552"/>
      <c r="AH140" s="552"/>
      <c r="AI140" s="552"/>
      <c r="AJ140" s="552"/>
      <c r="AK140" s="552"/>
      <c r="AL140" s="552"/>
      <c r="AM140" s="552"/>
      <c r="AN140" s="582">
        <f t="shared" si="48"/>
        <v>0</v>
      </c>
      <c r="AO140" s="552"/>
      <c r="AP140" s="577">
        <f t="shared" si="45"/>
        <v>0</v>
      </c>
      <c r="AQ140" s="552"/>
      <c r="AR140" s="552"/>
      <c r="AS140" s="552"/>
      <c r="AT140" s="552"/>
      <c r="AU140" s="552"/>
      <c r="AV140" s="552"/>
      <c r="AW140" s="552"/>
      <c r="AX140" s="552"/>
      <c r="AY140" s="552"/>
      <c r="AZ140" s="552"/>
      <c r="BA140" s="552"/>
      <c r="BB140" s="552"/>
      <c r="BC140" s="583"/>
      <c r="BD140" s="552" t="s">
        <v>85</v>
      </c>
      <c r="BE140" s="552"/>
      <c r="BF140" s="552"/>
      <c r="BG140" s="574">
        <f t="shared" si="49"/>
        <v>0</v>
      </c>
      <c r="BH140" s="552"/>
      <c r="BI140" s="577">
        <f t="shared" si="46"/>
        <v>0</v>
      </c>
      <c r="BJ140" s="552"/>
      <c r="BK140" s="552"/>
      <c r="BL140" s="552"/>
      <c r="BM140" s="552"/>
      <c r="BN140" s="552"/>
      <c r="BO140" s="552"/>
      <c r="BP140" s="552"/>
      <c r="BQ140" s="552"/>
      <c r="BR140" s="552"/>
      <c r="BS140" s="552"/>
      <c r="BT140" s="552"/>
      <c r="BU140" s="552"/>
      <c r="BV140" s="552"/>
      <c r="BW140" s="552"/>
    </row>
    <row r="141" spans="1:75">
      <c r="A141" s="552">
        <v>139</v>
      </c>
      <c r="B141" s="552"/>
      <c r="C141" s="552"/>
      <c r="D141" s="552"/>
      <c r="E141" s="552"/>
      <c r="F141" s="552"/>
      <c r="G141" s="552"/>
      <c r="H141" s="552"/>
      <c r="I141" s="552"/>
      <c r="J141" s="552"/>
      <c r="K141" s="552"/>
      <c r="L141" s="552"/>
      <c r="M141" s="552" t="e">
        <f>VLOOKUP(L141,'償却率（定額法）'!$B$6:$C$104,2)</f>
        <v>#N/A</v>
      </c>
      <c r="N141" s="659"/>
      <c r="O141" s="659"/>
      <c r="P141" s="573">
        <f t="shared" si="40"/>
        <v>0</v>
      </c>
      <c r="Q141" s="574">
        <f t="shared" si="41"/>
        <v>1900</v>
      </c>
      <c r="R141" s="574">
        <f t="shared" si="42"/>
        <v>1</v>
      </c>
      <c r="S141" s="574">
        <f t="shared" si="43"/>
        <v>0</v>
      </c>
      <c r="T141" s="552" t="str">
        <f t="shared" si="44"/>
        <v/>
      </c>
      <c r="U141" s="575"/>
      <c r="V141" s="581">
        <v>1</v>
      </c>
      <c r="W141" s="552"/>
      <c r="X141" s="576">
        <f t="shared" si="50"/>
        <v>0</v>
      </c>
      <c r="Y141" s="576">
        <f t="shared" si="47"/>
        <v>0</v>
      </c>
      <c r="Z141" s="552"/>
      <c r="AA141" s="552"/>
      <c r="AB141" s="552"/>
      <c r="AC141" s="552"/>
      <c r="AD141" s="552"/>
      <c r="AE141" s="552"/>
      <c r="AF141" s="552"/>
      <c r="AG141" s="552"/>
      <c r="AH141" s="552"/>
      <c r="AI141" s="552"/>
      <c r="AJ141" s="552"/>
      <c r="AK141" s="552"/>
      <c r="AL141" s="552"/>
      <c r="AM141" s="552"/>
      <c r="AN141" s="582">
        <f t="shared" si="48"/>
        <v>0</v>
      </c>
      <c r="AO141" s="552"/>
      <c r="AP141" s="577">
        <f t="shared" si="45"/>
        <v>0</v>
      </c>
      <c r="AQ141" s="552"/>
      <c r="AR141" s="552"/>
      <c r="AS141" s="552"/>
      <c r="AT141" s="552"/>
      <c r="AU141" s="552"/>
      <c r="AV141" s="552"/>
      <c r="AW141" s="552"/>
      <c r="AX141" s="552"/>
      <c r="AY141" s="552"/>
      <c r="AZ141" s="552"/>
      <c r="BA141" s="552"/>
      <c r="BB141" s="552"/>
      <c r="BC141" s="583"/>
      <c r="BD141" s="552" t="s">
        <v>85</v>
      </c>
      <c r="BE141" s="552"/>
      <c r="BF141" s="552"/>
      <c r="BG141" s="574">
        <f t="shared" si="49"/>
        <v>0</v>
      </c>
      <c r="BH141" s="552"/>
      <c r="BI141" s="577">
        <f t="shared" si="46"/>
        <v>0</v>
      </c>
      <c r="BJ141" s="552"/>
      <c r="BK141" s="552"/>
      <c r="BL141" s="552"/>
      <c r="BM141" s="552"/>
      <c r="BN141" s="552"/>
      <c r="BO141" s="552"/>
      <c r="BP141" s="552"/>
      <c r="BQ141" s="552"/>
      <c r="BR141" s="552"/>
      <c r="BS141" s="552"/>
      <c r="BT141" s="552"/>
      <c r="BU141" s="552"/>
      <c r="BV141" s="552"/>
      <c r="BW141" s="552"/>
    </row>
    <row r="142" spans="1:75">
      <c r="A142" s="552">
        <v>140</v>
      </c>
      <c r="B142" s="552"/>
      <c r="C142" s="552"/>
      <c r="D142" s="552"/>
      <c r="E142" s="552"/>
      <c r="F142" s="552"/>
      <c r="G142" s="552"/>
      <c r="H142" s="552"/>
      <c r="I142" s="552"/>
      <c r="J142" s="552"/>
      <c r="K142" s="552"/>
      <c r="L142" s="552"/>
      <c r="M142" s="552" t="e">
        <f>VLOOKUP(L142,'償却率（定額法）'!$B$6:$C$104,2)</f>
        <v>#N/A</v>
      </c>
      <c r="N142" s="659"/>
      <c r="O142" s="659"/>
      <c r="P142" s="573">
        <f t="shared" si="40"/>
        <v>0</v>
      </c>
      <c r="Q142" s="574">
        <f t="shared" si="41"/>
        <v>1900</v>
      </c>
      <c r="R142" s="574">
        <f t="shared" si="42"/>
        <v>1</v>
      </c>
      <c r="S142" s="574">
        <f t="shared" si="43"/>
        <v>0</v>
      </c>
      <c r="T142" s="552" t="str">
        <f t="shared" si="44"/>
        <v/>
      </c>
      <c r="U142" s="575"/>
      <c r="V142" s="581">
        <v>1</v>
      </c>
      <c r="W142" s="552"/>
      <c r="X142" s="576">
        <f t="shared" si="50"/>
        <v>0</v>
      </c>
      <c r="Y142" s="576">
        <f t="shared" si="47"/>
        <v>0</v>
      </c>
      <c r="Z142" s="552"/>
      <c r="AA142" s="552"/>
      <c r="AB142" s="552"/>
      <c r="AC142" s="552"/>
      <c r="AD142" s="552"/>
      <c r="AE142" s="552"/>
      <c r="AF142" s="552"/>
      <c r="AG142" s="552"/>
      <c r="AH142" s="552"/>
      <c r="AI142" s="552"/>
      <c r="AJ142" s="552"/>
      <c r="AK142" s="552"/>
      <c r="AL142" s="552"/>
      <c r="AM142" s="552"/>
      <c r="AN142" s="582">
        <f t="shared" si="48"/>
        <v>0</v>
      </c>
      <c r="AO142" s="552"/>
      <c r="AP142" s="577">
        <f t="shared" si="45"/>
        <v>0</v>
      </c>
      <c r="AQ142" s="552"/>
      <c r="AR142" s="552"/>
      <c r="AS142" s="552"/>
      <c r="AT142" s="552"/>
      <c r="AU142" s="552"/>
      <c r="AV142" s="552"/>
      <c r="AW142" s="552"/>
      <c r="AX142" s="552"/>
      <c r="AY142" s="552"/>
      <c r="AZ142" s="552"/>
      <c r="BA142" s="552"/>
      <c r="BB142" s="552"/>
      <c r="BC142" s="583"/>
      <c r="BD142" s="552" t="s">
        <v>85</v>
      </c>
      <c r="BE142" s="552"/>
      <c r="BF142" s="552"/>
      <c r="BG142" s="574">
        <f t="shared" si="49"/>
        <v>0</v>
      </c>
      <c r="BH142" s="552"/>
      <c r="BI142" s="577">
        <f t="shared" si="46"/>
        <v>0</v>
      </c>
      <c r="BJ142" s="552"/>
      <c r="BK142" s="552"/>
      <c r="BL142" s="552"/>
      <c r="BM142" s="552"/>
      <c r="BN142" s="552"/>
      <c r="BO142" s="552"/>
      <c r="BP142" s="552"/>
      <c r="BQ142" s="552"/>
      <c r="BR142" s="552"/>
      <c r="BS142" s="552"/>
      <c r="BT142" s="552"/>
      <c r="BU142" s="552"/>
      <c r="BV142" s="552"/>
      <c r="BW142" s="552"/>
    </row>
    <row r="143" spans="1:75">
      <c r="A143" s="552">
        <v>141</v>
      </c>
      <c r="B143" s="552"/>
      <c r="C143" s="552"/>
      <c r="D143" s="552"/>
      <c r="E143" s="552"/>
      <c r="F143" s="552"/>
      <c r="G143" s="552"/>
      <c r="H143" s="552"/>
      <c r="I143" s="552"/>
      <c r="J143" s="552"/>
      <c r="K143" s="552"/>
      <c r="L143" s="552"/>
      <c r="M143" s="552" t="e">
        <f>VLOOKUP(L143,'償却率（定額法）'!$B$6:$C$104,2)</f>
        <v>#N/A</v>
      </c>
      <c r="N143" s="659"/>
      <c r="O143" s="659"/>
      <c r="P143" s="573">
        <f t="shared" si="40"/>
        <v>0</v>
      </c>
      <c r="Q143" s="574">
        <f t="shared" si="41"/>
        <v>1900</v>
      </c>
      <c r="R143" s="574">
        <f t="shared" si="42"/>
        <v>1</v>
      </c>
      <c r="S143" s="574">
        <f t="shared" si="43"/>
        <v>0</v>
      </c>
      <c r="T143" s="552" t="str">
        <f t="shared" si="44"/>
        <v/>
      </c>
      <c r="U143" s="575"/>
      <c r="V143" s="581">
        <v>1</v>
      </c>
      <c r="W143" s="552"/>
      <c r="X143" s="576">
        <f t="shared" si="50"/>
        <v>0</v>
      </c>
      <c r="Y143" s="576">
        <f t="shared" si="47"/>
        <v>0</v>
      </c>
      <c r="Z143" s="552"/>
      <c r="AA143" s="552"/>
      <c r="AB143" s="552"/>
      <c r="AC143" s="552"/>
      <c r="AD143" s="552"/>
      <c r="AE143" s="552"/>
      <c r="AF143" s="552"/>
      <c r="AG143" s="552"/>
      <c r="AH143" s="552"/>
      <c r="AI143" s="552"/>
      <c r="AJ143" s="552"/>
      <c r="AK143" s="552"/>
      <c r="AL143" s="552"/>
      <c r="AM143" s="552"/>
      <c r="AN143" s="582">
        <f t="shared" si="48"/>
        <v>0</v>
      </c>
      <c r="AO143" s="552"/>
      <c r="AP143" s="577">
        <f t="shared" si="45"/>
        <v>0</v>
      </c>
      <c r="AQ143" s="552"/>
      <c r="AR143" s="552"/>
      <c r="AS143" s="552"/>
      <c r="AT143" s="552"/>
      <c r="AU143" s="552"/>
      <c r="AV143" s="552"/>
      <c r="AW143" s="552"/>
      <c r="AX143" s="552"/>
      <c r="AY143" s="552"/>
      <c r="AZ143" s="552"/>
      <c r="BA143" s="552"/>
      <c r="BB143" s="552"/>
      <c r="BC143" s="583"/>
      <c r="BD143" s="552" t="s">
        <v>85</v>
      </c>
      <c r="BE143" s="552"/>
      <c r="BF143" s="552"/>
      <c r="BG143" s="574">
        <f t="shared" si="49"/>
        <v>0</v>
      </c>
      <c r="BH143" s="552"/>
      <c r="BI143" s="577">
        <f t="shared" si="46"/>
        <v>0</v>
      </c>
      <c r="BJ143" s="552"/>
      <c r="BK143" s="552"/>
      <c r="BL143" s="552"/>
      <c r="BM143" s="552"/>
      <c r="BN143" s="552"/>
      <c r="BO143" s="552"/>
      <c r="BP143" s="552"/>
      <c r="BQ143" s="552"/>
      <c r="BR143" s="552"/>
      <c r="BS143" s="552"/>
      <c r="BT143" s="552"/>
      <c r="BU143" s="552"/>
      <c r="BV143" s="552"/>
      <c r="BW143" s="552"/>
    </row>
    <row r="144" spans="1:75">
      <c r="A144" s="552">
        <v>142</v>
      </c>
      <c r="B144" s="552"/>
      <c r="C144" s="552"/>
      <c r="D144" s="552"/>
      <c r="E144" s="552"/>
      <c r="F144" s="552"/>
      <c r="G144" s="552"/>
      <c r="H144" s="552"/>
      <c r="I144" s="552"/>
      <c r="J144" s="552"/>
      <c r="K144" s="552"/>
      <c r="L144" s="552"/>
      <c r="M144" s="552" t="e">
        <f>VLOOKUP(L144,'償却率（定額法）'!$B$6:$C$104,2)</f>
        <v>#N/A</v>
      </c>
      <c r="N144" s="659"/>
      <c r="O144" s="659"/>
      <c r="P144" s="573">
        <f t="shared" si="40"/>
        <v>0</v>
      </c>
      <c r="Q144" s="574">
        <f t="shared" si="41"/>
        <v>1900</v>
      </c>
      <c r="R144" s="574">
        <f t="shared" si="42"/>
        <v>1</v>
      </c>
      <c r="S144" s="574">
        <f t="shared" si="43"/>
        <v>0</v>
      </c>
      <c r="T144" s="552" t="str">
        <f t="shared" si="44"/>
        <v/>
      </c>
      <c r="U144" s="575"/>
      <c r="V144" s="581">
        <v>1</v>
      </c>
      <c r="W144" s="552"/>
      <c r="X144" s="576">
        <f t="shared" si="50"/>
        <v>0</v>
      </c>
      <c r="Y144" s="576">
        <f t="shared" si="47"/>
        <v>0</v>
      </c>
      <c r="Z144" s="552"/>
      <c r="AA144" s="552"/>
      <c r="AB144" s="552"/>
      <c r="AC144" s="552"/>
      <c r="AD144" s="552"/>
      <c r="AE144" s="552"/>
      <c r="AF144" s="552"/>
      <c r="AG144" s="552"/>
      <c r="AH144" s="552"/>
      <c r="AI144" s="552"/>
      <c r="AJ144" s="552"/>
      <c r="AK144" s="552"/>
      <c r="AL144" s="552"/>
      <c r="AM144" s="552"/>
      <c r="AN144" s="582">
        <f t="shared" si="48"/>
        <v>0</v>
      </c>
      <c r="AO144" s="552"/>
      <c r="AP144" s="577">
        <f t="shared" si="45"/>
        <v>0</v>
      </c>
      <c r="AQ144" s="552"/>
      <c r="AR144" s="552"/>
      <c r="AS144" s="552"/>
      <c r="AT144" s="552"/>
      <c r="AU144" s="552"/>
      <c r="AV144" s="552"/>
      <c r="AW144" s="552"/>
      <c r="AX144" s="552"/>
      <c r="AY144" s="552"/>
      <c r="AZ144" s="552"/>
      <c r="BA144" s="552"/>
      <c r="BB144" s="552"/>
      <c r="BC144" s="583"/>
      <c r="BD144" s="552" t="s">
        <v>85</v>
      </c>
      <c r="BE144" s="552"/>
      <c r="BF144" s="552"/>
      <c r="BG144" s="574">
        <f t="shared" si="49"/>
        <v>0</v>
      </c>
      <c r="BH144" s="552"/>
      <c r="BI144" s="577">
        <f t="shared" si="46"/>
        <v>0</v>
      </c>
      <c r="BJ144" s="552"/>
      <c r="BK144" s="552"/>
      <c r="BL144" s="552"/>
      <c r="BM144" s="552"/>
      <c r="BN144" s="552"/>
      <c r="BO144" s="552"/>
      <c r="BP144" s="552"/>
      <c r="BQ144" s="552"/>
      <c r="BR144" s="552"/>
      <c r="BS144" s="552"/>
      <c r="BT144" s="552"/>
      <c r="BU144" s="552"/>
      <c r="BV144" s="552"/>
      <c r="BW144" s="552"/>
    </row>
    <row r="145" spans="1:75">
      <c r="A145" s="552">
        <v>143</v>
      </c>
      <c r="B145" s="552"/>
      <c r="C145" s="552"/>
      <c r="D145" s="552"/>
      <c r="E145" s="552"/>
      <c r="F145" s="552"/>
      <c r="G145" s="552"/>
      <c r="H145" s="552"/>
      <c r="I145" s="552"/>
      <c r="J145" s="552"/>
      <c r="K145" s="552"/>
      <c r="L145" s="552"/>
      <c r="M145" s="552" t="e">
        <f>VLOOKUP(L145,'償却率（定額法）'!$B$6:$C$104,2)</f>
        <v>#N/A</v>
      </c>
      <c r="N145" s="659"/>
      <c r="O145" s="659"/>
      <c r="P145" s="573">
        <f t="shared" si="40"/>
        <v>0</v>
      </c>
      <c r="Q145" s="574">
        <f t="shared" si="41"/>
        <v>1900</v>
      </c>
      <c r="R145" s="574">
        <f t="shared" si="42"/>
        <v>1</v>
      </c>
      <c r="S145" s="574">
        <f t="shared" si="43"/>
        <v>0</v>
      </c>
      <c r="T145" s="552" t="str">
        <f t="shared" si="44"/>
        <v/>
      </c>
      <c r="U145" s="575"/>
      <c r="V145" s="581">
        <v>1</v>
      </c>
      <c r="W145" s="552"/>
      <c r="X145" s="576">
        <f t="shared" si="50"/>
        <v>0</v>
      </c>
      <c r="Y145" s="576">
        <f t="shared" si="47"/>
        <v>0</v>
      </c>
      <c r="Z145" s="552"/>
      <c r="AA145" s="552"/>
      <c r="AB145" s="552"/>
      <c r="AC145" s="552"/>
      <c r="AD145" s="552"/>
      <c r="AE145" s="552"/>
      <c r="AF145" s="552"/>
      <c r="AG145" s="552"/>
      <c r="AH145" s="552"/>
      <c r="AI145" s="552"/>
      <c r="AJ145" s="552"/>
      <c r="AK145" s="552"/>
      <c r="AL145" s="552"/>
      <c r="AM145" s="552"/>
      <c r="AN145" s="582">
        <f t="shared" si="48"/>
        <v>0</v>
      </c>
      <c r="AO145" s="552"/>
      <c r="AP145" s="577">
        <f t="shared" si="45"/>
        <v>0</v>
      </c>
      <c r="AQ145" s="552"/>
      <c r="AR145" s="552"/>
      <c r="AS145" s="552"/>
      <c r="AT145" s="552"/>
      <c r="AU145" s="552"/>
      <c r="AV145" s="552"/>
      <c r="AW145" s="552"/>
      <c r="AX145" s="552"/>
      <c r="AY145" s="552"/>
      <c r="AZ145" s="552"/>
      <c r="BA145" s="552"/>
      <c r="BB145" s="552"/>
      <c r="BC145" s="583"/>
      <c r="BD145" s="552" t="s">
        <v>85</v>
      </c>
      <c r="BE145" s="552"/>
      <c r="BF145" s="552"/>
      <c r="BG145" s="574">
        <f t="shared" si="49"/>
        <v>0</v>
      </c>
      <c r="BH145" s="552"/>
      <c r="BI145" s="577">
        <f t="shared" si="46"/>
        <v>0</v>
      </c>
      <c r="BJ145" s="552"/>
      <c r="BK145" s="552"/>
      <c r="BL145" s="552"/>
      <c r="BM145" s="552"/>
      <c r="BN145" s="552"/>
      <c r="BO145" s="552"/>
      <c r="BP145" s="552"/>
      <c r="BQ145" s="552"/>
      <c r="BR145" s="552"/>
      <c r="BS145" s="552"/>
      <c r="BT145" s="552"/>
      <c r="BU145" s="552"/>
      <c r="BV145" s="552"/>
      <c r="BW145" s="552"/>
    </row>
    <row r="146" spans="1:75">
      <c r="A146" s="552">
        <v>144</v>
      </c>
      <c r="B146" s="552"/>
      <c r="C146" s="552"/>
      <c r="D146" s="552"/>
      <c r="E146" s="552"/>
      <c r="F146" s="552"/>
      <c r="G146" s="552"/>
      <c r="H146" s="552"/>
      <c r="I146" s="552"/>
      <c r="J146" s="552"/>
      <c r="K146" s="552"/>
      <c r="L146" s="552"/>
      <c r="M146" s="552" t="e">
        <f>VLOOKUP(L146,'償却率（定額法）'!$B$6:$C$104,2)</f>
        <v>#N/A</v>
      </c>
      <c r="N146" s="659"/>
      <c r="O146" s="659"/>
      <c r="P146" s="573">
        <f t="shared" si="40"/>
        <v>0</v>
      </c>
      <c r="Q146" s="574">
        <f t="shared" si="41"/>
        <v>1900</v>
      </c>
      <c r="R146" s="574">
        <f t="shared" si="42"/>
        <v>1</v>
      </c>
      <c r="S146" s="574">
        <f t="shared" si="43"/>
        <v>0</v>
      </c>
      <c r="T146" s="552" t="str">
        <f t="shared" si="44"/>
        <v/>
      </c>
      <c r="U146" s="575"/>
      <c r="V146" s="581">
        <v>1</v>
      </c>
      <c r="W146" s="552"/>
      <c r="X146" s="576">
        <f t="shared" si="50"/>
        <v>0</v>
      </c>
      <c r="Y146" s="576">
        <f t="shared" si="47"/>
        <v>0</v>
      </c>
      <c r="Z146" s="552"/>
      <c r="AA146" s="552"/>
      <c r="AB146" s="552"/>
      <c r="AC146" s="552"/>
      <c r="AD146" s="552"/>
      <c r="AE146" s="552"/>
      <c r="AF146" s="552"/>
      <c r="AG146" s="552"/>
      <c r="AH146" s="552"/>
      <c r="AI146" s="552"/>
      <c r="AJ146" s="552"/>
      <c r="AK146" s="552"/>
      <c r="AL146" s="552"/>
      <c r="AM146" s="552"/>
      <c r="AN146" s="582">
        <f t="shared" si="48"/>
        <v>0</v>
      </c>
      <c r="AO146" s="552"/>
      <c r="AP146" s="577">
        <f t="shared" si="45"/>
        <v>0</v>
      </c>
      <c r="AQ146" s="552"/>
      <c r="AR146" s="552"/>
      <c r="AS146" s="552"/>
      <c r="AT146" s="552"/>
      <c r="AU146" s="552"/>
      <c r="AV146" s="552"/>
      <c r="AW146" s="552"/>
      <c r="AX146" s="552"/>
      <c r="AY146" s="552"/>
      <c r="AZ146" s="552"/>
      <c r="BA146" s="552"/>
      <c r="BB146" s="552"/>
      <c r="BC146" s="583"/>
      <c r="BD146" s="552" t="s">
        <v>85</v>
      </c>
      <c r="BE146" s="552"/>
      <c r="BF146" s="552"/>
      <c r="BG146" s="574">
        <f t="shared" si="49"/>
        <v>0</v>
      </c>
      <c r="BH146" s="552"/>
      <c r="BI146" s="577">
        <f t="shared" si="46"/>
        <v>0</v>
      </c>
      <c r="BJ146" s="552"/>
      <c r="BK146" s="552"/>
      <c r="BL146" s="552"/>
      <c r="BM146" s="552"/>
      <c r="BN146" s="552"/>
      <c r="BO146" s="552"/>
      <c r="BP146" s="552"/>
      <c r="BQ146" s="552"/>
      <c r="BR146" s="552"/>
      <c r="BS146" s="552"/>
      <c r="BT146" s="552"/>
      <c r="BU146" s="552"/>
      <c r="BV146" s="552"/>
      <c r="BW146" s="552"/>
    </row>
    <row r="147" spans="1:75">
      <c r="A147" s="552">
        <v>145</v>
      </c>
      <c r="B147" s="552"/>
      <c r="C147" s="552"/>
      <c r="D147" s="552"/>
      <c r="E147" s="552"/>
      <c r="F147" s="552"/>
      <c r="G147" s="552"/>
      <c r="H147" s="552"/>
      <c r="I147" s="552"/>
      <c r="J147" s="552"/>
      <c r="K147" s="552"/>
      <c r="L147" s="552"/>
      <c r="M147" s="552" t="e">
        <f>VLOOKUP(L147,'償却率（定額法）'!$B$6:$C$104,2)</f>
        <v>#N/A</v>
      </c>
      <c r="N147" s="659"/>
      <c r="O147" s="659"/>
      <c r="P147" s="573">
        <f t="shared" si="40"/>
        <v>0</v>
      </c>
      <c r="Q147" s="574">
        <f t="shared" si="41"/>
        <v>1900</v>
      </c>
      <c r="R147" s="574">
        <f t="shared" si="42"/>
        <v>1</v>
      </c>
      <c r="S147" s="574">
        <f t="shared" si="43"/>
        <v>0</v>
      </c>
      <c r="T147" s="552" t="str">
        <f t="shared" si="44"/>
        <v/>
      </c>
      <c r="U147" s="575"/>
      <c r="V147" s="581">
        <v>1</v>
      </c>
      <c r="W147" s="552"/>
      <c r="X147" s="576">
        <f t="shared" si="50"/>
        <v>0</v>
      </c>
      <c r="Y147" s="576">
        <f t="shared" si="47"/>
        <v>0</v>
      </c>
      <c r="Z147" s="552"/>
      <c r="AA147" s="552"/>
      <c r="AB147" s="552"/>
      <c r="AC147" s="552"/>
      <c r="AD147" s="552"/>
      <c r="AE147" s="552"/>
      <c r="AF147" s="552"/>
      <c r="AG147" s="552"/>
      <c r="AH147" s="552"/>
      <c r="AI147" s="552"/>
      <c r="AJ147" s="552"/>
      <c r="AK147" s="552"/>
      <c r="AL147" s="552"/>
      <c r="AM147" s="552"/>
      <c r="AN147" s="582">
        <f t="shared" si="48"/>
        <v>0</v>
      </c>
      <c r="AO147" s="552"/>
      <c r="AP147" s="577">
        <f t="shared" si="45"/>
        <v>0</v>
      </c>
      <c r="AQ147" s="552"/>
      <c r="AR147" s="552"/>
      <c r="AS147" s="552"/>
      <c r="AT147" s="552"/>
      <c r="AU147" s="552"/>
      <c r="AV147" s="552"/>
      <c r="AW147" s="552"/>
      <c r="AX147" s="552"/>
      <c r="AY147" s="552"/>
      <c r="AZ147" s="552"/>
      <c r="BA147" s="552"/>
      <c r="BB147" s="552"/>
      <c r="BC147" s="583"/>
      <c r="BD147" s="552" t="s">
        <v>85</v>
      </c>
      <c r="BE147" s="552"/>
      <c r="BF147" s="552"/>
      <c r="BG147" s="574">
        <f t="shared" si="49"/>
        <v>0</v>
      </c>
      <c r="BH147" s="552"/>
      <c r="BI147" s="577">
        <f t="shared" si="46"/>
        <v>0</v>
      </c>
      <c r="BJ147" s="552"/>
      <c r="BK147" s="552"/>
      <c r="BL147" s="552"/>
      <c r="BM147" s="552"/>
      <c r="BN147" s="552"/>
      <c r="BO147" s="552"/>
      <c r="BP147" s="552"/>
      <c r="BQ147" s="552"/>
      <c r="BR147" s="552"/>
      <c r="BS147" s="552"/>
      <c r="BT147" s="552"/>
      <c r="BU147" s="552"/>
      <c r="BV147" s="552"/>
      <c r="BW147" s="552"/>
    </row>
    <row r="148" spans="1:75">
      <c r="A148" s="552">
        <v>146</v>
      </c>
      <c r="B148" s="552"/>
      <c r="C148" s="552"/>
      <c r="D148" s="552"/>
      <c r="E148" s="552"/>
      <c r="F148" s="552"/>
      <c r="G148" s="552"/>
      <c r="H148" s="552"/>
      <c r="I148" s="552"/>
      <c r="J148" s="552"/>
      <c r="K148" s="552"/>
      <c r="L148" s="552"/>
      <c r="M148" s="552" t="e">
        <f>VLOOKUP(L148,'償却率（定額法）'!$B$6:$C$104,2)</f>
        <v>#N/A</v>
      </c>
      <c r="N148" s="659"/>
      <c r="O148" s="659"/>
      <c r="P148" s="573">
        <f t="shared" si="40"/>
        <v>0</v>
      </c>
      <c r="Q148" s="574">
        <f t="shared" si="41"/>
        <v>1900</v>
      </c>
      <c r="R148" s="574">
        <f t="shared" si="42"/>
        <v>1</v>
      </c>
      <c r="S148" s="574">
        <f t="shared" si="43"/>
        <v>0</v>
      </c>
      <c r="T148" s="552" t="str">
        <f t="shared" si="44"/>
        <v/>
      </c>
      <c r="U148" s="575"/>
      <c r="V148" s="581">
        <v>1</v>
      </c>
      <c r="W148" s="552"/>
      <c r="X148" s="576">
        <f t="shared" si="50"/>
        <v>0</v>
      </c>
      <c r="Y148" s="576">
        <f t="shared" si="47"/>
        <v>0</v>
      </c>
      <c r="Z148" s="552"/>
      <c r="AA148" s="552"/>
      <c r="AB148" s="552"/>
      <c r="AC148" s="552"/>
      <c r="AD148" s="552"/>
      <c r="AE148" s="552"/>
      <c r="AF148" s="552"/>
      <c r="AG148" s="552"/>
      <c r="AH148" s="552"/>
      <c r="AI148" s="552"/>
      <c r="AJ148" s="552"/>
      <c r="AK148" s="552"/>
      <c r="AL148" s="552"/>
      <c r="AM148" s="552"/>
      <c r="AN148" s="582">
        <f t="shared" si="48"/>
        <v>0</v>
      </c>
      <c r="AO148" s="552"/>
      <c r="AP148" s="577">
        <f t="shared" si="45"/>
        <v>0</v>
      </c>
      <c r="AQ148" s="552"/>
      <c r="AR148" s="552"/>
      <c r="AS148" s="552"/>
      <c r="AT148" s="552"/>
      <c r="AU148" s="552"/>
      <c r="AV148" s="552"/>
      <c r="AW148" s="552"/>
      <c r="AX148" s="552"/>
      <c r="AY148" s="552"/>
      <c r="AZ148" s="552"/>
      <c r="BA148" s="552"/>
      <c r="BB148" s="552"/>
      <c r="BC148" s="583"/>
      <c r="BD148" s="552" t="s">
        <v>85</v>
      </c>
      <c r="BE148" s="552"/>
      <c r="BF148" s="552"/>
      <c r="BG148" s="574">
        <f t="shared" si="49"/>
        <v>0</v>
      </c>
      <c r="BH148" s="552"/>
      <c r="BI148" s="577">
        <f t="shared" si="46"/>
        <v>0</v>
      </c>
      <c r="BJ148" s="552"/>
      <c r="BK148" s="552"/>
      <c r="BL148" s="552"/>
      <c r="BM148" s="552"/>
      <c r="BN148" s="552"/>
      <c r="BO148" s="552"/>
      <c r="BP148" s="552"/>
      <c r="BQ148" s="552"/>
      <c r="BR148" s="552"/>
      <c r="BS148" s="552"/>
      <c r="BT148" s="552"/>
      <c r="BU148" s="552"/>
      <c r="BV148" s="552"/>
      <c r="BW148" s="552"/>
    </row>
    <row r="149" spans="1:75">
      <c r="A149" s="552">
        <v>147</v>
      </c>
      <c r="B149" s="552"/>
      <c r="C149" s="552"/>
      <c r="D149" s="552"/>
      <c r="E149" s="552"/>
      <c r="F149" s="552"/>
      <c r="G149" s="552"/>
      <c r="H149" s="552"/>
      <c r="I149" s="552"/>
      <c r="J149" s="552"/>
      <c r="K149" s="552"/>
      <c r="L149" s="552"/>
      <c r="M149" s="552" t="e">
        <f>VLOOKUP(L149,'償却率（定額法）'!$B$6:$C$104,2)</f>
        <v>#N/A</v>
      </c>
      <c r="N149" s="659"/>
      <c r="O149" s="659"/>
      <c r="P149" s="573">
        <f t="shared" si="40"/>
        <v>0</v>
      </c>
      <c r="Q149" s="574">
        <f t="shared" si="41"/>
        <v>1900</v>
      </c>
      <c r="R149" s="574">
        <f t="shared" si="42"/>
        <v>1</v>
      </c>
      <c r="S149" s="574">
        <f t="shared" si="43"/>
        <v>0</v>
      </c>
      <c r="T149" s="552" t="str">
        <f t="shared" si="44"/>
        <v/>
      </c>
      <c r="U149" s="575"/>
      <c r="V149" s="581">
        <v>1</v>
      </c>
      <c r="W149" s="552"/>
      <c r="X149" s="576">
        <f t="shared" si="50"/>
        <v>0</v>
      </c>
      <c r="Y149" s="576">
        <f t="shared" si="47"/>
        <v>0</v>
      </c>
      <c r="Z149" s="552"/>
      <c r="AA149" s="552"/>
      <c r="AB149" s="552"/>
      <c r="AC149" s="552"/>
      <c r="AD149" s="552"/>
      <c r="AE149" s="552"/>
      <c r="AF149" s="552"/>
      <c r="AG149" s="552"/>
      <c r="AH149" s="552"/>
      <c r="AI149" s="552"/>
      <c r="AJ149" s="552"/>
      <c r="AK149" s="552"/>
      <c r="AL149" s="552"/>
      <c r="AM149" s="552"/>
      <c r="AN149" s="582">
        <f t="shared" si="48"/>
        <v>0</v>
      </c>
      <c r="AO149" s="552"/>
      <c r="AP149" s="577">
        <f t="shared" si="45"/>
        <v>0</v>
      </c>
      <c r="AQ149" s="552"/>
      <c r="AR149" s="552"/>
      <c r="AS149" s="552"/>
      <c r="AT149" s="552"/>
      <c r="AU149" s="552"/>
      <c r="AV149" s="552"/>
      <c r="AW149" s="552"/>
      <c r="AX149" s="552"/>
      <c r="AY149" s="552"/>
      <c r="AZ149" s="552"/>
      <c r="BA149" s="552"/>
      <c r="BB149" s="552"/>
      <c r="BC149" s="583"/>
      <c r="BD149" s="552" t="s">
        <v>85</v>
      </c>
      <c r="BE149" s="552"/>
      <c r="BF149" s="552"/>
      <c r="BG149" s="574">
        <f t="shared" si="49"/>
        <v>0</v>
      </c>
      <c r="BH149" s="552"/>
      <c r="BI149" s="577">
        <f t="shared" si="46"/>
        <v>0</v>
      </c>
      <c r="BJ149" s="552"/>
      <c r="BK149" s="552"/>
      <c r="BL149" s="552"/>
      <c r="BM149" s="552"/>
      <c r="BN149" s="552"/>
      <c r="BO149" s="552"/>
      <c r="BP149" s="552"/>
      <c r="BQ149" s="552"/>
      <c r="BR149" s="552"/>
      <c r="BS149" s="552"/>
      <c r="BT149" s="552"/>
      <c r="BU149" s="552"/>
      <c r="BV149" s="552"/>
      <c r="BW149" s="552"/>
    </row>
    <row r="150" spans="1:75">
      <c r="A150" s="552">
        <v>148</v>
      </c>
      <c r="B150" s="552"/>
      <c r="C150" s="552"/>
      <c r="D150" s="552"/>
      <c r="E150" s="552"/>
      <c r="F150" s="552"/>
      <c r="G150" s="552"/>
      <c r="H150" s="552"/>
      <c r="I150" s="552"/>
      <c r="J150" s="552"/>
      <c r="K150" s="552"/>
      <c r="L150" s="552"/>
      <c r="M150" s="552" t="e">
        <f>VLOOKUP(L150,'償却率（定額法）'!$B$6:$C$104,2)</f>
        <v>#N/A</v>
      </c>
      <c r="N150" s="659"/>
      <c r="O150" s="659"/>
      <c r="P150" s="573">
        <f t="shared" si="40"/>
        <v>0</v>
      </c>
      <c r="Q150" s="574">
        <f t="shared" si="41"/>
        <v>1900</v>
      </c>
      <c r="R150" s="574">
        <f t="shared" si="42"/>
        <v>1</v>
      </c>
      <c r="S150" s="574">
        <f t="shared" si="43"/>
        <v>0</v>
      </c>
      <c r="T150" s="552" t="str">
        <f t="shared" si="44"/>
        <v/>
      </c>
      <c r="U150" s="575"/>
      <c r="V150" s="581">
        <v>1</v>
      </c>
      <c r="W150" s="552"/>
      <c r="X150" s="576">
        <f t="shared" si="50"/>
        <v>0</v>
      </c>
      <c r="Y150" s="576">
        <f t="shared" si="47"/>
        <v>0</v>
      </c>
      <c r="Z150" s="552"/>
      <c r="AA150" s="552"/>
      <c r="AB150" s="552"/>
      <c r="AC150" s="552"/>
      <c r="AD150" s="552"/>
      <c r="AE150" s="552"/>
      <c r="AF150" s="552"/>
      <c r="AG150" s="552"/>
      <c r="AH150" s="552"/>
      <c r="AI150" s="552"/>
      <c r="AJ150" s="552"/>
      <c r="AK150" s="552"/>
      <c r="AL150" s="552"/>
      <c r="AM150" s="552"/>
      <c r="AN150" s="582">
        <f t="shared" si="48"/>
        <v>0</v>
      </c>
      <c r="AO150" s="552"/>
      <c r="AP150" s="577">
        <f t="shared" si="45"/>
        <v>0</v>
      </c>
      <c r="AQ150" s="552"/>
      <c r="AR150" s="552"/>
      <c r="AS150" s="552"/>
      <c r="AT150" s="552"/>
      <c r="AU150" s="552"/>
      <c r="AV150" s="552"/>
      <c r="AW150" s="552"/>
      <c r="AX150" s="552"/>
      <c r="AY150" s="552"/>
      <c r="AZ150" s="552"/>
      <c r="BA150" s="552"/>
      <c r="BB150" s="552"/>
      <c r="BC150" s="583"/>
      <c r="BD150" s="552" t="s">
        <v>85</v>
      </c>
      <c r="BE150" s="552"/>
      <c r="BF150" s="552"/>
      <c r="BG150" s="574">
        <f t="shared" si="49"/>
        <v>0</v>
      </c>
      <c r="BH150" s="552"/>
      <c r="BI150" s="577">
        <f t="shared" si="46"/>
        <v>0</v>
      </c>
      <c r="BJ150" s="552"/>
      <c r="BK150" s="552"/>
      <c r="BL150" s="552"/>
      <c r="BM150" s="552"/>
      <c r="BN150" s="552"/>
      <c r="BO150" s="552"/>
      <c r="BP150" s="552"/>
      <c r="BQ150" s="552"/>
      <c r="BR150" s="552"/>
      <c r="BS150" s="552"/>
      <c r="BT150" s="552"/>
      <c r="BU150" s="552"/>
      <c r="BV150" s="552"/>
      <c r="BW150" s="552"/>
    </row>
    <row r="151" spans="1:75">
      <c r="A151" s="552">
        <v>149</v>
      </c>
      <c r="B151" s="552"/>
      <c r="C151" s="552"/>
      <c r="D151" s="552"/>
      <c r="E151" s="552"/>
      <c r="F151" s="552"/>
      <c r="G151" s="552"/>
      <c r="H151" s="552"/>
      <c r="I151" s="552"/>
      <c r="J151" s="552"/>
      <c r="K151" s="552"/>
      <c r="L151" s="552"/>
      <c r="M151" s="552" t="e">
        <f>VLOOKUP(L151,'償却率（定額法）'!$B$6:$C$104,2)</f>
        <v>#N/A</v>
      </c>
      <c r="N151" s="659"/>
      <c r="O151" s="659"/>
      <c r="P151" s="573">
        <f t="shared" si="40"/>
        <v>0</v>
      </c>
      <c r="Q151" s="574">
        <f t="shared" si="41"/>
        <v>1900</v>
      </c>
      <c r="R151" s="574">
        <f t="shared" si="42"/>
        <v>1</v>
      </c>
      <c r="S151" s="574">
        <f t="shared" si="43"/>
        <v>0</v>
      </c>
      <c r="T151" s="552" t="str">
        <f t="shared" si="44"/>
        <v/>
      </c>
      <c r="U151" s="575"/>
      <c r="V151" s="581">
        <v>1</v>
      </c>
      <c r="W151" s="552"/>
      <c r="X151" s="576">
        <f t="shared" si="50"/>
        <v>0</v>
      </c>
      <c r="Y151" s="576">
        <f t="shared" si="47"/>
        <v>0</v>
      </c>
      <c r="Z151" s="552"/>
      <c r="AA151" s="552"/>
      <c r="AB151" s="552"/>
      <c r="AC151" s="552"/>
      <c r="AD151" s="552"/>
      <c r="AE151" s="552"/>
      <c r="AF151" s="552"/>
      <c r="AG151" s="552"/>
      <c r="AH151" s="552"/>
      <c r="AI151" s="552"/>
      <c r="AJ151" s="552"/>
      <c r="AK151" s="552"/>
      <c r="AL151" s="552"/>
      <c r="AM151" s="552"/>
      <c r="AN151" s="582">
        <f t="shared" si="48"/>
        <v>0</v>
      </c>
      <c r="AO151" s="552"/>
      <c r="AP151" s="577">
        <f t="shared" si="45"/>
        <v>0</v>
      </c>
      <c r="AQ151" s="552"/>
      <c r="AR151" s="552"/>
      <c r="AS151" s="552"/>
      <c r="AT151" s="552"/>
      <c r="AU151" s="552"/>
      <c r="AV151" s="552"/>
      <c r="AW151" s="552"/>
      <c r="AX151" s="552"/>
      <c r="AY151" s="552"/>
      <c r="AZ151" s="552"/>
      <c r="BA151" s="552"/>
      <c r="BB151" s="552"/>
      <c r="BC151" s="583"/>
      <c r="BD151" s="552" t="s">
        <v>85</v>
      </c>
      <c r="BE151" s="552"/>
      <c r="BF151" s="552"/>
      <c r="BG151" s="574">
        <f t="shared" si="49"/>
        <v>0</v>
      </c>
      <c r="BH151" s="552"/>
      <c r="BI151" s="577">
        <f t="shared" si="46"/>
        <v>0</v>
      </c>
      <c r="BJ151" s="552"/>
      <c r="BK151" s="552"/>
      <c r="BL151" s="552"/>
      <c r="BM151" s="552"/>
      <c r="BN151" s="552"/>
      <c r="BO151" s="552"/>
      <c r="BP151" s="552"/>
      <c r="BQ151" s="552"/>
      <c r="BR151" s="552"/>
      <c r="BS151" s="552"/>
      <c r="BT151" s="552"/>
      <c r="BU151" s="552"/>
      <c r="BV151" s="552"/>
      <c r="BW151" s="552"/>
    </row>
    <row r="152" spans="1:75">
      <c r="A152" s="552">
        <v>150</v>
      </c>
      <c r="B152" s="552"/>
      <c r="C152" s="552"/>
      <c r="D152" s="552"/>
      <c r="E152" s="552"/>
      <c r="F152" s="552"/>
      <c r="G152" s="552"/>
      <c r="H152" s="552"/>
      <c r="I152" s="552"/>
      <c r="J152" s="552"/>
      <c r="K152" s="552"/>
      <c r="L152" s="552"/>
      <c r="M152" s="552" t="e">
        <f>VLOOKUP(L152,'償却率（定額法）'!$B$6:$C$104,2)</f>
        <v>#N/A</v>
      </c>
      <c r="N152" s="659"/>
      <c r="O152" s="659"/>
      <c r="P152" s="573">
        <f t="shared" si="40"/>
        <v>0</v>
      </c>
      <c r="Q152" s="574">
        <f t="shared" si="41"/>
        <v>1900</v>
      </c>
      <c r="R152" s="574">
        <f t="shared" si="42"/>
        <v>1</v>
      </c>
      <c r="S152" s="574">
        <f t="shared" si="43"/>
        <v>0</v>
      </c>
      <c r="T152" s="552" t="str">
        <f t="shared" si="44"/>
        <v/>
      </c>
      <c r="U152" s="575"/>
      <c r="V152" s="581">
        <v>1</v>
      </c>
      <c r="W152" s="552"/>
      <c r="X152" s="576">
        <f t="shared" si="50"/>
        <v>0</v>
      </c>
      <c r="Y152" s="576">
        <f t="shared" si="47"/>
        <v>0</v>
      </c>
      <c r="Z152" s="552"/>
      <c r="AA152" s="552"/>
      <c r="AB152" s="552"/>
      <c r="AC152" s="552"/>
      <c r="AD152" s="552"/>
      <c r="AE152" s="552"/>
      <c r="AF152" s="552"/>
      <c r="AG152" s="552"/>
      <c r="AH152" s="552"/>
      <c r="AI152" s="552"/>
      <c r="AJ152" s="552"/>
      <c r="AK152" s="552"/>
      <c r="AL152" s="552"/>
      <c r="AM152" s="552"/>
      <c r="AN152" s="582">
        <f t="shared" si="48"/>
        <v>0</v>
      </c>
      <c r="AO152" s="552"/>
      <c r="AP152" s="577">
        <f t="shared" si="45"/>
        <v>0</v>
      </c>
      <c r="AQ152" s="552"/>
      <c r="AR152" s="552"/>
      <c r="AS152" s="552"/>
      <c r="AT152" s="552"/>
      <c r="AU152" s="552"/>
      <c r="AV152" s="552"/>
      <c r="AW152" s="552"/>
      <c r="AX152" s="552"/>
      <c r="AY152" s="552"/>
      <c r="AZ152" s="552"/>
      <c r="BA152" s="552"/>
      <c r="BB152" s="552"/>
      <c r="BC152" s="583"/>
      <c r="BD152" s="552" t="s">
        <v>85</v>
      </c>
      <c r="BE152" s="552"/>
      <c r="BF152" s="552"/>
      <c r="BG152" s="574">
        <f t="shared" si="49"/>
        <v>0</v>
      </c>
      <c r="BH152" s="552"/>
      <c r="BI152" s="577">
        <f t="shared" si="46"/>
        <v>0</v>
      </c>
      <c r="BJ152" s="552"/>
      <c r="BK152" s="552"/>
      <c r="BL152" s="552"/>
      <c r="BM152" s="552"/>
      <c r="BN152" s="552"/>
      <c r="BO152" s="552"/>
      <c r="BP152" s="552"/>
      <c r="BQ152" s="552"/>
      <c r="BR152" s="552"/>
      <c r="BS152" s="552"/>
      <c r="BT152" s="552"/>
      <c r="BU152" s="552"/>
      <c r="BV152" s="552"/>
      <c r="BW152" s="552"/>
    </row>
    <row r="153" spans="1:75">
      <c r="A153" s="552">
        <v>151</v>
      </c>
      <c r="B153" s="552"/>
      <c r="C153" s="552"/>
      <c r="D153" s="552"/>
      <c r="E153" s="552"/>
      <c r="F153" s="552"/>
      <c r="G153" s="552"/>
      <c r="H153" s="552"/>
      <c r="I153" s="552"/>
      <c r="J153" s="552"/>
      <c r="K153" s="552"/>
      <c r="L153" s="552"/>
      <c r="M153" s="552" t="e">
        <f>VLOOKUP(L153,'償却率（定額法）'!$B$6:$C$104,2)</f>
        <v>#N/A</v>
      </c>
      <c r="N153" s="659"/>
      <c r="O153" s="659"/>
      <c r="P153" s="573">
        <f t="shared" si="40"/>
        <v>0</v>
      </c>
      <c r="Q153" s="574">
        <f t="shared" si="41"/>
        <v>1900</v>
      </c>
      <c r="R153" s="574">
        <f t="shared" si="42"/>
        <v>1</v>
      </c>
      <c r="S153" s="574">
        <f t="shared" si="43"/>
        <v>0</v>
      </c>
      <c r="T153" s="552" t="str">
        <f t="shared" si="44"/>
        <v/>
      </c>
      <c r="U153" s="575"/>
      <c r="V153" s="581">
        <v>1</v>
      </c>
      <c r="W153" s="552"/>
      <c r="X153" s="576">
        <f t="shared" si="50"/>
        <v>0</v>
      </c>
      <c r="Y153" s="576">
        <f t="shared" si="47"/>
        <v>0</v>
      </c>
      <c r="Z153" s="552"/>
      <c r="AA153" s="552"/>
      <c r="AB153" s="552"/>
      <c r="AC153" s="552"/>
      <c r="AD153" s="552"/>
      <c r="AE153" s="552"/>
      <c r="AF153" s="552"/>
      <c r="AG153" s="552"/>
      <c r="AH153" s="552"/>
      <c r="AI153" s="552"/>
      <c r="AJ153" s="552"/>
      <c r="AK153" s="552"/>
      <c r="AL153" s="552"/>
      <c r="AM153" s="552"/>
      <c r="AN153" s="582">
        <f t="shared" si="48"/>
        <v>0</v>
      </c>
      <c r="AO153" s="552"/>
      <c r="AP153" s="577">
        <f t="shared" si="45"/>
        <v>0</v>
      </c>
      <c r="AQ153" s="552"/>
      <c r="AR153" s="552"/>
      <c r="AS153" s="552"/>
      <c r="AT153" s="552"/>
      <c r="AU153" s="552"/>
      <c r="AV153" s="552"/>
      <c r="AW153" s="552"/>
      <c r="AX153" s="552"/>
      <c r="AY153" s="552"/>
      <c r="AZ153" s="552"/>
      <c r="BA153" s="552"/>
      <c r="BB153" s="552"/>
      <c r="BC153" s="583"/>
      <c r="BD153" s="552" t="s">
        <v>85</v>
      </c>
      <c r="BE153" s="552"/>
      <c r="BF153" s="552"/>
      <c r="BG153" s="574">
        <f t="shared" si="49"/>
        <v>0</v>
      </c>
      <c r="BH153" s="552"/>
      <c r="BI153" s="577">
        <f t="shared" si="46"/>
        <v>0</v>
      </c>
      <c r="BJ153" s="552"/>
      <c r="BK153" s="552"/>
      <c r="BL153" s="552"/>
      <c r="BM153" s="552"/>
      <c r="BN153" s="552"/>
      <c r="BO153" s="552"/>
      <c r="BP153" s="552"/>
      <c r="BQ153" s="552"/>
      <c r="BR153" s="552"/>
      <c r="BS153" s="552"/>
      <c r="BT153" s="552"/>
      <c r="BU153" s="552"/>
      <c r="BV153" s="552"/>
      <c r="BW153" s="552"/>
    </row>
    <row r="154" spans="1:75">
      <c r="A154" s="552">
        <v>152</v>
      </c>
      <c r="B154" s="552"/>
      <c r="C154" s="552"/>
      <c r="D154" s="552"/>
      <c r="E154" s="552"/>
      <c r="F154" s="552"/>
      <c r="G154" s="552"/>
      <c r="H154" s="552"/>
      <c r="I154" s="552"/>
      <c r="J154" s="552"/>
      <c r="K154" s="552"/>
      <c r="L154" s="552"/>
      <c r="M154" s="552" t="e">
        <f>VLOOKUP(L154,'償却率（定額法）'!$B$6:$C$104,2)</f>
        <v>#N/A</v>
      </c>
      <c r="N154" s="659"/>
      <c r="O154" s="659"/>
      <c r="P154" s="573">
        <f t="shared" si="40"/>
        <v>0</v>
      </c>
      <c r="Q154" s="574">
        <f t="shared" si="41"/>
        <v>1900</v>
      </c>
      <c r="R154" s="574">
        <f t="shared" si="42"/>
        <v>1</v>
      </c>
      <c r="S154" s="574">
        <f t="shared" si="43"/>
        <v>0</v>
      </c>
      <c r="T154" s="552" t="str">
        <f t="shared" si="44"/>
        <v/>
      </c>
      <c r="U154" s="575"/>
      <c r="V154" s="581">
        <v>1</v>
      </c>
      <c r="W154" s="552"/>
      <c r="X154" s="576">
        <f t="shared" si="50"/>
        <v>0</v>
      </c>
      <c r="Y154" s="576">
        <f t="shared" si="47"/>
        <v>0</v>
      </c>
      <c r="Z154" s="552"/>
      <c r="AA154" s="552"/>
      <c r="AB154" s="552"/>
      <c r="AC154" s="552"/>
      <c r="AD154" s="552"/>
      <c r="AE154" s="552"/>
      <c r="AF154" s="552"/>
      <c r="AG154" s="552"/>
      <c r="AH154" s="552"/>
      <c r="AI154" s="552"/>
      <c r="AJ154" s="552"/>
      <c r="AK154" s="552"/>
      <c r="AL154" s="552"/>
      <c r="AM154" s="552"/>
      <c r="AN154" s="582">
        <f t="shared" si="48"/>
        <v>0</v>
      </c>
      <c r="AO154" s="552"/>
      <c r="AP154" s="577">
        <f t="shared" si="45"/>
        <v>0</v>
      </c>
      <c r="AQ154" s="552"/>
      <c r="AR154" s="552"/>
      <c r="AS154" s="552"/>
      <c r="AT154" s="552"/>
      <c r="AU154" s="552"/>
      <c r="AV154" s="552"/>
      <c r="AW154" s="552"/>
      <c r="AX154" s="552"/>
      <c r="AY154" s="552"/>
      <c r="AZ154" s="552"/>
      <c r="BA154" s="552"/>
      <c r="BB154" s="552"/>
      <c r="BC154" s="583"/>
      <c r="BD154" s="552" t="s">
        <v>85</v>
      </c>
      <c r="BE154" s="552"/>
      <c r="BF154" s="552"/>
      <c r="BG154" s="574">
        <f t="shared" si="49"/>
        <v>0</v>
      </c>
      <c r="BH154" s="552"/>
      <c r="BI154" s="577">
        <f t="shared" si="46"/>
        <v>0</v>
      </c>
      <c r="BJ154" s="552"/>
      <c r="BK154" s="552"/>
      <c r="BL154" s="552"/>
      <c r="BM154" s="552"/>
      <c r="BN154" s="552"/>
      <c r="BO154" s="552"/>
      <c r="BP154" s="552"/>
      <c r="BQ154" s="552"/>
      <c r="BR154" s="552"/>
      <c r="BS154" s="552"/>
      <c r="BT154" s="552"/>
      <c r="BU154" s="552"/>
      <c r="BV154" s="552"/>
      <c r="BW154" s="552"/>
    </row>
    <row r="155" spans="1:75">
      <c r="A155" s="552">
        <v>153</v>
      </c>
      <c r="B155" s="552"/>
      <c r="C155" s="552"/>
      <c r="D155" s="552"/>
      <c r="E155" s="552"/>
      <c r="F155" s="552"/>
      <c r="G155" s="552"/>
      <c r="H155" s="552"/>
      <c r="I155" s="552"/>
      <c r="J155" s="552"/>
      <c r="K155" s="552"/>
      <c r="L155" s="552"/>
      <c r="M155" s="552" t="e">
        <f>VLOOKUP(L155,'償却率（定額法）'!$B$6:$C$104,2)</f>
        <v>#N/A</v>
      </c>
      <c r="N155" s="659"/>
      <c r="O155" s="659"/>
      <c r="P155" s="573">
        <f t="shared" si="40"/>
        <v>0</v>
      </c>
      <c r="Q155" s="574">
        <f t="shared" si="41"/>
        <v>1900</v>
      </c>
      <c r="R155" s="574">
        <f t="shared" si="42"/>
        <v>1</v>
      </c>
      <c r="S155" s="574">
        <f t="shared" si="43"/>
        <v>0</v>
      </c>
      <c r="T155" s="552" t="str">
        <f t="shared" si="44"/>
        <v/>
      </c>
      <c r="U155" s="575"/>
      <c r="V155" s="581">
        <v>1</v>
      </c>
      <c r="W155" s="552"/>
      <c r="X155" s="576">
        <f t="shared" si="50"/>
        <v>0</v>
      </c>
      <c r="Y155" s="576">
        <f t="shared" si="47"/>
        <v>0</v>
      </c>
      <c r="Z155" s="552"/>
      <c r="AA155" s="552"/>
      <c r="AB155" s="552"/>
      <c r="AC155" s="552"/>
      <c r="AD155" s="552"/>
      <c r="AE155" s="552"/>
      <c r="AF155" s="552"/>
      <c r="AG155" s="552"/>
      <c r="AH155" s="552"/>
      <c r="AI155" s="552"/>
      <c r="AJ155" s="552"/>
      <c r="AK155" s="552"/>
      <c r="AL155" s="552"/>
      <c r="AM155" s="552"/>
      <c r="AN155" s="582">
        <f t="shared" si="48"/>
        <v>0</v>
      </c>
      <c r="AO155" s="552"/>
      <c r="AP155" s="577">
        <f t="shared" si="45"/>
        <v>0</v>
      </c>
      <c r="AQ155" s="552"/>
      <c r="AR155" s="552"/>
      <c r="AS155" s="552"/>
      <c r="AT155" s="552"/>
      <c r="AU155" s="552"/>
      <c r="AV155" s="552"/>
      <c r="AW155" s="552"/>
      <c r="AX155" s="552"/>
      <c r="AY155" s="552"/>
      <c r="AZ155" s="552"/>
      <c r="BA155" s="552"/>
      <c r="BB155" s="552"/>
      <c r="BC155" s="583"/>
      <c r="BD155" s="552" t="s">
        <v>85</v>
      </c>
      <c r="BE155" s="552"/>
      <c r="BF155" s="552"/>
      <c r="BG155" s="574">
        <f t="shared" si="49"/>
        <v>0</v>
      </c>
      <c r="BH155" s="552"/>
      <c r="BI155" s="577">
        <f t="shared" si="46"/>
        <v>0</v>
      </c>
      <c r="BJ155" s="552"/>
      <c r="BK155" s="552"/>
      <c r="BL155" s="552"/>
      <c r="BM155" s="552"/>
      <c r="BN155" s="552"/>
      <c r="BO155" s="552"/>
      <c r="BP155" s="552"/>
      <c r="BQ155" s="552"/>
      <c r="BR155" s="552"/>
      <c r="BS155" s="552"/>
      <c r="BT155" s="552"/>
      <c r="BU155" s="552"/>
      <c r="BV155" s="552"/>
      <c r="BW155" s="552"/>
    </row>
    <row r="156" spans="1:75">
      <c r="A156" s="552">
        <v>154</v>
      </c>
      <c r="B156" s="552"/>
      <c r="C156" s="552"/>
      <c r="D156" s="552"/>
      <c r="E156" s="552"/>
      <c r="F156" s="552"/>
      <c r="G156" s="552"/>
      <c r="H156" s="552"/>
      <c r="I156" s="552"/>
      <c r="J156" s="552"/>
      <c r="K156" s="552"/>
      <c r="L156" s="552"/>
      <c r="M156" s="552" t="e">
        <f>VLOOKUP(L156,'償却率（定額法）'!$B$6:$C$104,2)</f>
        <v>#N/A</v>
      </c>
      <c r="N156" s="659"/>
      <c r="O156" s="659"/>
      <c r="P156" s="573">
        <f t="shared" si="40"/>
        <v>0</v>
      </c>
      <c r="Q156" s="574">
        <f t="shared" si="41"/>
        <v>1900</v>
      </c>
      <c r="R156" s="574">
        <f t="shared" si="42"/>
        <v>1</v>
      </c>
      <c r="S156" s="574">
        <f t="shared" si="43"/>
        <v>0</v>
      </c>
      <c r="T156" s="552" t="str">
        <f t="shared" si="44"/>
        <v/>
      </c>
      <c r="U156" s="575"/>
      <c r="V156" s="581">
        <v>1</v>
      </c>
      <c r="W156" s="552"/>
      <c r="X156" s="576">
        <f t="shared" si="50"/>
        <v>0</v>
      </c>
      <c r="Y156" s="576">
        <f t="shared" si="47"/>
        <v>0</v>
      </c>
      <c r="Z156" s="552"/>
      <c r="AA156" s="552"/>
      <c r="AB156" s="552"/>
      <c r="AC156" s="552"/>
      <c r="AD156" s="552"/>
      <c r="AE156" s="552"/>
      <c r="AF156" s="552"/>
      <c r="AG156" s="552"/>
      <c r="AH156" s="552"/>
      <c r="AI156" s="552"/>
      <c r="AJ156" s="552"/>
      <c r="AK156" s="552"/>
      <c r="AL156" s="552"/>
      <c r="AM156" s="552"/>
      <c r="AN156" s="582">
        <f t="shared" si="48"/>
        <v>0</v>
      </c>
      <c r="AO156" s="552"/>
      <c r="AP156" s="577">
        <f t="shared" si="45"/>
        <v>0</v>
      </c>
      <c r="AQ156" s="552"/>
      <c r="AR156" s="552"/>
      <c r="AS156" s="552"/>
      <c r="AT156" s="552"/>
      <c r="AU156" s="552"/>
      <c r="AV156" s="552"/>
      <c r="AW156" s="552"/>
      <c r="AX156" s="552"/>
      <c r="AY156" s="552"/>
      <c r="AZ156" s="552"/>
      <c r="BA156" s="552"/>
      <c r="BB156" s="552"/>
      <c r="BC156" s="583"/>
      <c r="BD156" s="552" t="s">
        <v>85</v>
      </c>
      <c r="BE156" s="552"/>
      <c r="BF156" s="552"/>
      <c r="BG156" s="574">
        <f t="shared" si="49"/>
        <v>0</v>
      </c>
      <c r="BH156" s="552"/>
      <c r="BI156" s="577">
        <f t="shared" si="46"/>
        <v>0</v>
      </c>
      <c r="BJ156" s="552"/>
      <c r="BK156" s="552"/>
      <c r="BL156" s="552"/>
      <c r="BM156" s="552"/>
      <c r="BN156" s="552"/>
      <c r="BO156" s="552"/>
      <c r="BP156" s="552"/>
      <c r="BQ156" s="552"/>
      <c r="BR156" s="552"/>
      <c r="BS156" s="552"/>
      <c r="BT156" s="552"/>
      <c r="BU156" s="552"/>
      <c r="BV156" s="552"/>
      <c r="BW156" s="552"/>
    </row>
    <row r="157" spans="1:75">
      <c r="A157" s="552">
        <v>155</v>
      </c>
      <c r="B157" s="552"/>
      <c r="C157" s="552"/>
      <c r="D157" s="552"/>
      <c r="E157" s="552"/>
      <c r="F157" s="552"/>
      <c r="G157" s="552"/>
      <c r="H157" s="552"/>
      <c r="I157" s="552"/>
      <c r="J157" s="552"/>
      <c r="K157" s="552"/>
      <c r="L157" s="552"/>
      <c r="M157" s="552" t="e">
        <f>VLOOKUP(L157,'償却率（定額法）'!$B$6:$C$104,2)</f>
        <v>#N/A</v>
      </c>
      <c r="N157" s="659"/>
      <c r="O157" s="659"/>
      <c r="P157" s="573">
        <f t="shared" si="40"/>
        <v>0</v>
      </c>
      <c r="Q157" s="574">
        <f t="shared" si="41"/>
        <v>1900</v>
      </c>
      <c r="R157" s="574">
        <f t="shared" si="42"/>
        <v>1</v>
      </c>
      <c r="S157" s="574">
        <f t="shared" si="43"/>
        <v>0</v>
      </c>
      <c r="T157" s="552" t="str">
        <f t="shared" si="44"/>
        <v/>
      </c>
      <c r="U157" s="575"/>
      <c r="V157" s="581">
        <v>1</v>
      </c>
      <c r="W157" s="552"/>
      <c r="X157" s="576">
        <f t="shared" si="50"/>
        <v>0</v>
      </c>
      <c r="Y157" s="576">
        <f t="shared" si="47"/>
        <v>0</v>
      </c>
      <c r="Z157" s="552"/>
      <c r="AA157" s="552"/>
      <c r="AB157" s="552"/>
      <c r="AC157" s="552"/>
      <c r="AD157" s="552"/>
      <c r="AE157" s="552"/>
      <c r="AF157" s="552"/>
      <c r="AG157" s="552"/>
      <c r="AH157" s="552"/>
      <c r="AI157" s="552"/>
      <c r="AJ157" s="552"/>
      <c r="AK157" s="552"/>
      <c r="AL157" s="552"/>
      <c r="AM157" s="552"/>
      <c r="AN157" s="582">
        <f t="shared" si="48"/>
        <v>0</v>
      </c>
      <c r="AO157" s="552"/>
      <c r="AP157" s="577">
        <f t="shared" si="45"/>
        <v>0</v>
      </c>
      <c r="AQ157" s="552"/>
      <c r="AR157" s="552"/>
      <c r="AS157" s="552"/>
      <c r="AT157" s="552"/>
      <c r="AU157" s="552"/>
      <c r="AV157" s="552"/>
      <c r="AW157" s="552"/>
      <c r="AX157" s="552"/>
      <c r="AY157" s="552"/>
      <c r="AZ157" s="552"/>
      <c r="BA157" s="552"/>
      <c r="BB157" s="552"/>
      <c r="BC157" s="583"/>
      <c r="BD157" s="552" t="s">
        <v>85</v>
      </c>
      <c r="BE157" s="552"/>
      <c r="BF157" s="552"/>
      <c r="BG157" s="574">
        <f t="shared" si="49"/>
        <v>0</v>
      </c>
      <c r="BH157" s="552"/>
      <c r="BI157" s="577">
        <f t="shared" si="46"/>
        <v>0</v>
      </c>
      <c r="BJ157" s="552"/>
      <c r="BK157" s="552"/>
      <c r="BL157" s="552"/>
      <c r="BM157" s="552"/>
      <c r="BN157" s="552"/>
      <c r="BO157" s="552"/>
      <c r="BP157" s="552"/>
      <c r="BQ157" s="552"/>
      <c r="BR157" s="552"/>
      <c r="BS157" s="552"/>
      <c r="BT157" s="552"/>
      <c r="BU157" s="552"/>
      <c r="BV157" s="552"/>
      <c r="BW157" s="552"/>
    </row>
    <row r="158" spans="1:75">
      <c r="A158" s="552">
        <v>156</v>
      </c>
      <c r="B158" s="552"/>
      <c r="C158" s="552"/>
      <c r="D158" s="552"/>
      <c r="E158" s="552"/>
      <c r="F158" s="552"/>
      <c r="G158" s="552"/>
      <c r="H158" s="552"/>
      <c r="I158" s="552"/>
      <c r="J158" s="552"/>
      <c r="K158" s="552"/>
      <c r="L158" s="552"/>
      <c r="M158" s="552" t="e">
        <f>VLOOKUP(L158,'償却率（定額法）'!$B$6:$C$104,2)</f>
        <v>#N/A</v>
      </c>
      <c r="N158" s="659"/>
      <c r="O158" s="659"/>
      <c r="P158" s="573">
        <f t="shared" si="40"/>
        <v>0</v>
      </c>
      <c r="Q158" s="574">
        <f t="shared" si="41"/>
        <v>1900</v>
      </c>
      <c r="R158" s="574">
        <f t="shared" si="42"/>
        <v>1</v>
      </c>
      <c r="S158" s="574">
        <f t="shared" si="43"/>
        <v>0</v>
      </c>
      <c r="T158" s="552" t="str">
        <f t="shared" si="44"/>
        <v/>
      </c>
      <c r="U158" s="575"/>
      <c r="V158" s="581">
        <v>1</v>
      </c>
      <c r="W158" s="552"/>
      <c r="X158" s="576">
        <f t="shared" si="50"/>
        <v>0</v>
      </c>
      <c r="Y158" s="576">
        <f t="shared" si="47"/>
        <v>0</v>
      </c>
      <c r="Z158" s="552"/>
      <c r="AA158" s="552"/>
      <c r="AB158" s="552"/>
      <c r="AC158" s="552"/>
      <c r="AD158" s="552"/>
      <c r="AE158" s="552"/>
      <c r="AF158" s="552"/>
      <c r="AG158" s="552"/>
      <c r="AH158" s="552"/>
      <c r="AI158" s="552"/>
      <c r="AJ158" s="552"/>
      <c r="AK158" s="552"/>
      <c r="AL158" s="552"/>
      <c r="AM158" s="552"/>
      <c r="AN158" s="582">
        <f t="shared" si="48"/>
        <v>0</v>
      </c>
      <c r="AO158" s="552"/>
      <c r="AP158" s="577">
        <f t="shared" si="45"/>
        <v>0</v>
      </c>
      <c r="AQ158" s="552"/>
      <c r="AR158" s="552"/>
      <c r="AS158" s="552"/>
      <c r="AT158" s="552"/>
      <c r="AU158" s="552"/>
      <c r="AV158" s="552"/>
      <c r="AW158" s="552"/>
      <c r="AX158" s="552"/>
      <c r="AY158" s="552"/>
      <c r="AZ158" s="552"/>
      <c r="BA158" s="552"/>
      <c r="BB158" s="552"/>
      <c r="BC158" s="583"/>
      <c r="BD158" s="552" t="s">
        <v>85</v>
      </c>
      <c r="BE158" s="552"/>
      <c r="BF158" s="552"/>
      <c r="BG158" s="574">
        <f t="shared" si="49"/>
        <v>0</v>
      </c>
      <c r="BH158" s="552"/>
      <c r="BI158" s="577">
        <f t="shared" si="46"/>
        <v>0</v>
      </c>
      <c r="BJ158" s="552"/>
      <c r="BK158" s="552"/>
      <c r="BL158" s="552"/>
      <c r="BM158" s="552"/>
      <c r="BN158" s="552"/>
      <c r="BO158" s="552"/>
      <c r="BP158" s="552"/>
      <c r="BQ158" s="552"/>
      <c r="BR158" s="552"/>
      <c r="BS158" s="552"/>
      <c r="BT158" s="552"/>
      <c r="BU158" s="552"/>
      <c r="BV158" s="552"/>
      <c r="BW158" s="552"/>
    </row>
    <row r="159" spans="1:75">
      <c r="A159" s="552">
        <v>157</v>
      </c>
      <c r="B159" s="552"/>
      <c r="C159" s="552"/>
      <c r="D159" s="552"/>
      <c r="E159" s="552"/>
      <c r="F159" s="552"/>
      <c r="G159" s="552"/>
      <c r="H159" s="552"/>
      <c r="I159" s="552"/>
      <c r="J159" s="552"/>
      <c r="K159" s="552"/>
      <c r="L159" s="552"/>
      <c r="M159" s="552" t="e">
        <f>VLOOKUP(L159,'償却率（定額法）'!$B$6:$C$104,2)</f>
        <v>#N/A</v>
      </c>
      <c r="N159" s="659"/>
      <c r="O159" s="659"/>
      <c r="P159" s="573">
        <f t="shared" si="40"/>
        <v>0</v>
      </c>
      <c r="Q159" s="574">
        <f t="shared" si="41"/>
        <v>1900</v>
      </c>
      <c r="R159" s="574">
        <f t="shared" si="42"/>
        <v>1</v>
      </c>
      <c r="S159" s="574">
        <f t="shared" si="43"/>
        <v>0</v>
      </c>
      <c r="T159" s="552" t="str">
        <f t="shared" si="44"/>
        <v/>
      </c>
      <c r="U159" s="575"/>
      <c r="V159" s="581">
        <v>1</v>
      </c>
      <c r="W159" s="552"/>
      <c r="X159" s="576">
        <f t="shared" si="50"/>
        <v>0</v>
      </c>
      <c r="Y159" s="576">
        <f t="shared" si="47"/>
        <v>0</v>
      </c>
      <c r="Z159" s="552"/>
      <c r="AA159" s="552"/>
      <c r="AB159" s="552"/>
      <c r="AC159" s="552"/>
      <c r="AD159" s="552"/>
      <c r="AE159" s="552"/>
      <c r="AF159" s="552"/>
      <c r="AG159" s="552"/>
      <c r="AH159" s="552"/>
      <c r="AI159" s="552"/>
      <c r="AJ159" s="552"/>
      <c r="AK159" s="552"/>
      <c r="AL159" s="552"/>
      <c r="AM159" s="552"/>
      <c r="AN159" s="582">
        <f t="shared" si="48"/>
        <v>0</v>
      </c>
      <c r="AO159" s="552"/>
      <c r="AP159" s="577">
        <f t="shared" si="45"/>
        <v>0</v>
      </c>
      <c r="AQ159" s="552"/>
      <c r="AR159" s="552"/>
      <c r="AS159" s="552"/>
      <c r="AT159" s="552"/>
      <c r="AU159" s="552"/>
      <c r="AV159" s="552"/>
      <c r="AW159" s="552"/>
      <c r="AX159" s="552"/>
      <c r="AY159" s="552"/>
      <c r="AZ159" s="552"/>
      <c r="BA159" s="552"/>
      <c r="BB159" s="552"/>
      <c r="BC159" s="583"/>
      <c r="BD159" s="552" t="s">
        <v>85</v>
      </c>
      <c r="BE159" s="552"/>
      <c r="BF159" s="552"/>
      <c r="BG159" s="574">
        <f t="shared" si="49"/>
        <v>0</v>
      </c>
      <c r="BH159" s="552"/>
      <c r="BI159" s="577">
        <f t="shared" si="46"/>
        <v>0</v>
      </c>
      <c r="BJ159" s="552"/>
      <c r="BK159" s="552"/>
      <c r="BL159" s="552"/>
      <c r="BM159" s="552"/>
      <c r="BN159" s="552"/>
      <c r="BO159" s="552"/>
      <c r="BP159" s="552"/>
      <c r="BQ159" s="552"/>
      <c r="BR159" s="552"/>
      <c r="BS159" s="552"/>
      <c r="BT159" s="552"/>
      <c r="BU159" s="552"/>
      <c r="BV159" s="552"/>
      <c r="BW159" s="552"/>
    </row>
    <row r="160" spans="1:75">
      <c r="A160" s="552">
        <v>158</v>
      </c>
      <c r="B160" s="552"/>
      <c r="C160" s="552"/>
      <c r="D160" s="552"/>
      <c r="E160" s="552"/>
      <c r="F160" s="552"/>
      <c r="G160" s="552"/>
      <c r="H160" s="552"/>
      <c r="I160" s="552"/>
      <c r="J160" s="552"/>
      <c r="K160" s="552"/>
      <c r="L160" s="552"/>
      <c r="M160" s="552" t="e">
        <f>VLOOKUP(L160,'償却率（定額法）'!$B$6:$C$104,2)</f>
        <v>#N/A</v>
      </c>
      <c r="N160" s="659"/>
      <c r="O160" s="659"/>
      <c r="P160" s="573">
        <f t="shared" si="40"/>
        <v>0</v>
      </c>
      <c r="Q160" s="574">
        <f t="shared" si="41"/>
        <v>1900</v>
      </c>
      <c r="R160" s="574">
        <f t="shared" si="42"/>
        <v>1</v>
      </c>
      <c r="S160" s="574">
        <f t="shared" si="43"/>
        <v>0</v>
      </c>
      <c r="T160" s="552" t="str">
        <f t="shared" si="44"/>
        <v/>
      </c>
      <c r="U160" s="575"/>
      <c r="V160" s="581">
        <v>1</v>
      </c>
      <c r="W160" s="552"/>
      <c r="X160" s="576">
        <f t="shared" si="50"/>
        <v>0</v>
      </c>
      <c r="Y160" s="576">
        <f t="shared" si="47"/>
        <v>0</v>
      </c>
      <c r="Z160" s="552"/>
      <c r="AA160" s="552"/>
      <c r="AB160" s="552"/>
      <c r="AC160" s="552"/>
      <c r="AD160" s="552"/>
      <c r="AE160" s="552"/>
      <c r="AF160" s="552"/>
      <c r="AG160" s="552"/>
      <c r="AH160" s="552"/>
      <c r="AI160" s="552"/>
      <c r="AJ160" s="552"/>
      <c r="AK160" s="552"/>
      <c r="AL160" s="552"/>
      <c r="AM160" s="552"/>
      <c r="AN160" s="582">
        <f t="shared" si="48"/>
        <v>0</v>
      </c>
      <c r="AO160" s="552"/>
      <c r="AP160" s="577">
        <f t="shared" si="45"/>
        <v>0</v>
      </c>
      <c r="AQ160" s="552"/>
      <c r="AR160" s="552"/>
      <c r="AS160" s="552"/>
      <c r="AT160" s="552"/>
      <c r="AU160" s="552"/>
      <c r="AV160" s="552"/>
      <c r="AW160" s="552"/>
      <c r="AX160" s="552"/>
      <c r="AY160" s="552"/>
      <c r="AZ160" s="552"/>
      <c r="BA160" s="552"/>
      <c r="BB160" s="552"/>
      <c r="BC160" s="583"/>
      <c r="BD160" s="552" t="s">
        <v>85</v>
      </c>
      <c r="BE160" s="552"/>
      <c r="BF160" s="552"/>
      <c r="BG160" s="574">
        <f t="shared" si="49"/>
        <v>0</v>
      </c>
      <c r="BH160" s="552"/>
      <c r="BI160" s="577">
        <f t="shared" si="46"/>
        <v>0</v>
      </c>
      <c r="BJ160" s="552"/>
      <c r="BK160" s="552"/>
      <c r="BL160" s="552"/>
      <c r="BM160" s="552"/>
      <c r="BN160" s="552"/>
      <c r="BO160" s="552"/>
      <c r="BP160" s="552"/>
      <c r="BQ160" s="552"/>
      <c r="BR160" s="552"/>
      <c r="BS160" s="552"/>
      <c r="BT160" s="552"/>
      <c r="BU160" s="552"/>
      <c r="BV160" s="552"/>
      <c r="BW160" s="552"/>
    </row>
    <row r="161" spans="1:75">
      <c r="A161" s="552">
        <v>159</v>
      </c>
      <c r="B161" s="552"/>
      <c r="C161" s="552"/>
      <c r="D161" s="552"/>
      <c r="E161" s="552"/>
      <c r="F161" s="552"/>
      <c r="G161" s="552"/>
      <c r="H161" s="552"/>
      <c r="I161" s="552"/>
      <c r="J161" s="552"/>
      <c r="K161" s="552"/>
      <c r="L161" s="552"/>
      <c r="M161" s="552" t="e">
        <f>VLOOKUP(L161,'償却率（定額法）'!$B$6:$C$104,2)</f>
        <v>#N/A</v>
      </c>
      <c r="N161" s="659"/>
      <c r="O161" s="659"/>
      <c r="P161" s="573">
        <f t="shared" si="40"/>
        <v>0</v>
      </c>
      <c r="Q161" s="574">
        <f t="shared" si="41"/>
        <v>1900</v>
      </c>
      <c r="R161" s="574">
        <f t="shared" si="42"/>
        <v>1</v>
      </c>
      <c r="S161" s="574">
        <f t="shared" si="43"/>
        <v>0</v>
      </c>
      <c r="T161" s="552" t="str">
        <f t="shared" si="44"/>
        <v/>
      </c>
      <c r="U161" s="575"/>
      <c r="V161" s="581">
        <v>1</v>
      </c>
      <c r="W161" s="552"/>
      <c r="X161" s="576">
        <f t="shared" si="50"/>
        <v>0</v>
      </c>
      <c r="Y161" s="576">
        <f t="shared" si="47"/>
        <v>0</v>
      </c>
      <c r="Z161" s="552"/>
      <c r="AA161" s="552"/>
      <c r="AB161" s="552"/>
      <c r="AC161" s="552"/>
      <c r="AD161" s="552"/>
      <c r="AE161" s="552"/>
      <c r="AF161" s="552"/>
      <c r="AG161" s="552"/>
      <c r="AH161" s="552"/>
      <c r="AI161" s="552"/>
      <c r="AJ161" s="552"/>
      <c r="AK161" s="552"/>
      <c r="AL161" s="552"/>
      <c r="AM161" s="552"/>
      <c r="AN161" s="582">
        <f t="shared" si="48"/>
        <v>0</v>
      </c>
      <c r="AO161" s="552"/>
      <c r="AP161" s="577">
        <f t="shared" si="45"/>
        <v>0</v>
      </c>
      <c r="AQ161" s="552"/>
      <c r="AR161" s="552"/>
      <c r="AS161" s="552"/>
      <c r="AT161" s="552"/>
      <c r="AU161" s="552"/>
      <c r="AV161" s="552"/>
      <c r="AW161" s="552"/>
      <c r="AX161" s="552"/>
      <c r="AY161" s="552"/>
      <c r="AZ161" s="552"/>
      <c r="BA161" s="552"/>
      <c r="BB161" s="552"/>
      <c r="BC161" s="583"/>
      <c r="BD161" s="552" t="s">
        <v>85</v>
      </c>
      <c r="BE161" s="552"/>
      <c r="BF161" s="552"/>
      <c r="BG161" s="574">
        <f t="shared" si="49"/>
        <v>0</v>
      </c>
      <c r="BH161" s="552"/>
      <c r="BI161" s="577">
        <f t="shared" si="46"/>
        <v>0</v>
      </c>
      <c r="BJ161" s="552"/>
      <c r="BK161" s="552"/>
      <c r="BL161" s="552"/>
      <c r="BM161" s="552"/>
      <c r="BN161" s="552"/>
      <c r="BO161" s="552"/>
      <c r="BP161" s="552"/>
      <c r="BQ161" s="552"/>
      <c r="BR161" s="552"/>
      <c r="BS161" s="552"/>
      <c r="BT161" s="552"/>
      <c r="BU161" s="552"/>
      <c r="BV161" s="552"/>
      <c r="BW161" s="552"/>
    </row>
    <row r="162" spans="1:75">
      <c r="A162" s="552">
        <v>160</v>
      </c>
      <c r="B162" s="552"/>
      <c r="C162" s="552"/>
      <c r="D162" s="552"/>
      <c r="E162" s="552"/>
      <c r="F162" s="552"/>
      <c r="G162" s="552"/>
      <c r="H162" s="552"/>
      <c r="I162" s="552"/>
      <c r="J162" s="552"/>
      <c r="K162" s="552"/>
      <c r="L162" s="552"/>
      <c r="M162" s="552" t="e">
        <f>VLOOKUP(L162,'償却率（定額法）'!$B$6:$C$104,2)</f>
        <v>#N/A</v>
      </c>
      <c r="N162" s="659"/>
      <c r="O162" s="659"/>
      <c r="P162" s="573">
        <f t="shared" si="40"/>
        <v>0</v>
      </c>
      <c r="Q162" s="574">
        <f t="shared" si="41"/>
        <v>1900</v>
      </c>
      <c r="R162" s="574">
        <f t="shared" si="42"/>
        <v>1</v>
      </c>
      <c r="S162" s="574">
        <f t="shared" si="43"/>
        <v>0</v>
      </c>
      <c r="T162" s="552" t="str">
        <f t="shared" si="44"/>
        <v/>
      </c>
      <c r="U162" s="575"/>
      <c r="V162" s="581">
        <v>1</v>
      </c>
      <c r="W162" s="552"/>
      <c r="X162" s="576">
        <f t="shared" si="50"/>
        <v>0</v>
      </c>
      <c r="Y162" s="576">
        <f t="shared" si="47"/>
        <v>0</v>
      </c>
      <c r="Z162" s="552"/>
      <c r="AA162" s="552"/>
      <c r="AB162" s="552"/>
      <c r="AC162" s="552"/>
      <c r="AD162" s="552"/>
      <c r="AE162" s="552"/>
      <c r="AF162" s="552"/>
      <c r="AG162" s="552"/>
      <c r="AH162" s="552"/>
      <c r="AI162" s="552"/>
      <c r="AJ162" s="552"/>
      <c r="AK162" s="552"/>
      <c r="AL162" s="552"/>
      <c r="AM162" s="552"/>
      <c r="AN162" s="582">
        <f t="shared" si="48"/>
        <v>0</v>
      </c>
      <c r="AO162" s="552"/>
      <c r="AP162" s="577">
        <f t="shared" si="45"/>
        <v>0</v>
      </c>
      <c r="AQ162" s="552"/>
      <c r="AR162" s="552"/>
      <c r="AS162" s="552"/>
      <c r="AT162" s="552"/>
      <c r="AU162" s="552"/>
      <c r="AV162" s="552"/>
      <c r="AW162" s="552"/>
      <c r="AX162" s="552"/>
      <c r="AY162" s="552"/>
      <c r="AZ162" s="552"/>
      <c r="BA162" s="552"/>
      <c r="BB162" s="552"/>
      <c r="BC162" s="583"/>
      <c r="BD162" s="552" t="s">
        <v>85</v>
      </c>
      <c r="BE162" s="552"/>
      <c r="BF162" s="552"/>
      <c r="BG162" s="574">
        <f t="shared" si="49"/>
        <v>0</v>
      </c>
      <c r="BH162" s="552"/>
      <c r="BI162" s="577">
        <f t="shared" si="46"/>
        <v>0</v>
      </c>
      <c r="BJ162" s="552"/>
      <c r="BK162" s="552"/>
      <c r="BL162" s="552"/>
      <c r="BM162" s="552"/>
      <c r="BN162" s="552"/>
      <c r="BO162" s="552"/>
      <c r="BP162" s="552"/>
      <c r="BQ162" s="552"/>
      <c r="BR162" s="552"/>
      <c r="BS162" s="552"/>
      <c r="BT162" s="552"/>
      <c r="BU162" s="552"/>
      <c r="BV162" s="552"/>
      <c r="BW162" s="552"/>
    </row>
    <row r="163" spans="1:75">
      <c r="A163" s="552">
        <v>161</v>
      </c>
      <c r="B163" s="552"/>
      <c r="C163" s="552"/>
      <c r="D163" s="552"/>
      <c r="E163" s="552"/>
      <c r="F163" s="552"/>
      <c r="G163" s="552"/>
      <c r="H163" s="552"/>
      <c r="I163" s="552"/>
      <c r="J163" s="552"/>
      <c r="K163" s="552"/>
      <c r="L163" s="552"/>
      <c r="M163" s="552" t="e">
        <f>VLOOKUP(L163,'償却率（定額法）'!$B$6:$C$104,2)</f>
        <v>#N/A</v>
      </c>
      <c r="N163" s="659"/>
      <c r="O163" s="659"/>
      <c r="P163" s="573">
        <f t="shared" si="40"/>
        <v>0</v>
      </c>
      <c r="Q163" s="574">
        <f t="shared" si="41"/>
        <v>1900</v>
      </c>
      <c r="R163" s="574">
        <f t="shared" si="42"/>
        <v>1</v>
      </c>
      <c r="S163" s="574">
        <f t="shared" si="43"/>
        <v>0</v>
      </c>
      <c r="T163" s="552" t="str">
        <f t="shared" si="44"/>
        <v/>
      </c>
      <c r="U163" s="575"/>
      <c r="V163" s="581">
        <v>1</v>
      </c>
      <c r="W163" s="552"/>
      <c r="X163" s="576">
        <f t="shared" si="50"/>
        <v>0</v>
      </c>
      <c r="Y163" s="576">
        <f t="shared" si="47"/>
        <v>0</v>
      </c>
      <c r="Z163" s="552"/>
      <c r="AA163" s="552"/>
      <c r="AB163" s="552"/>
      <c r="AC163" s="552"/>
      <c r="AD163" s="552"/>
      <c r="AE163" s="552"/>
      <c r="AF163" s="552"/>
      <c r="AG163" s="552"/>
      <c r="AH163" s="552"/>
      <c r="AI163" s="552"/>
      <c r="AJ163" s="552"/>
      <c r="AK163" s="552"/>
      <c r="AL163" s="552"/>
      <c r="AM163" s="552"/>
      <c r="AN163" s="582">
        <f t="shared" si="48"/>
        <v>0</v>
      </c>
      <c r="AO163" s="552"/>
      <c r="AP163" s="577">
        <f t="shared" si="45"/>
        <v>0</v>
      </c>
      <c r="AQ163" s="552"/>
      <c r="AR163" s="552"/>
      <c r="AS163" s="552"/>
      <c r="AT163" s="552"/>
      <c r="AU163" s="552"/>
      <c r="AV163" s="552"/>
      <c r="AW163" s="552"/>
      <c r="AX163" s="552"/>
      <c r="AY163" s="552"/>
      <c r="AZ163" s="552"/>
      <c r="BA163" s="552"/>
      <c r="BB163" s="552"/>
      <c r="BC163" s="583"/>
      <c r="BD163" s="552" t="s">
        <v>85</v>
      </c>
      <c r="BE163" s="552"/>
      <c r="BF163" s="552"/>
      <c r="BG163" s="574">
        <f t="shared" si="49"/>
        <v>0</v>
      </c>
      <c r="BH163" s="552"/>
      <c r="BI163" s="577">
        <f t="shared" si="46"/>
        <v>0</v>
      </c>
      <c r="BJ163" s="552"/>
      <c r="BK163" s="552"/>
      <c r="BL163" s="552"/>
      <c r="BM163" s="552"/>
      <c r="BN163" s="552"/>
      <c r="BO163" s="552"/>
      <c r="BP163" s="552"/>
      <c r="BQ163" s="552"/>
      <c r="BR163" s="552"/>
      <c r="BS163" s="552"/>
      <c r="BT163" s="552"/>
      <c r="BU163" s="552"/>
      <c r="BV163" s="552"/>
      <c r="BW163" s="552"/>
    </row>
    <row r="164" spans="1:75">
      <c r="A164" s="552">
        <v>162</v>
      </c>
      <c r="B164" s="552"/>
      <c r="C164" s="552"/>
      <c r="D164" s="552"/>
      <c r="E164" s="552"/>
      <c r="F164" s="552"/>
      <c r="G164" s="552"/>
      <c r="H164" s="552"/>
      <c r="I164" s="552"/>
      <c r="J164" s="552"/>
      <c r="K164" s="552"/>
      <c r="L164" s="552"/>
      <c r="M164" s="552" t="e">
        <f>VLOOKUP(L164,'償却率（定額法）'!$B$6:$C$104,2)</f>
        <v>#N/A</v>
      </c>
      <c r="N164" s="659"/>
      <c r="O164" s="659"/>
      <c r="P164" s="573">
        <f t="shared" si="40"/>
        <v>0</v>
      </c>
      <c r="Q164" s="574">
        <f t="shared" si="41"/>
        <v>1900</v>
      </c>
      <c r="R164" s="574">
        <f t="shared" si="42"/>
        <v>1</v>
      </c>
      <c r="S164" s="574">
        <f t="shared" si="43"/>
        <v>0</v>
      </c>
      <c r="T164" s="552" t="str">
        <f t="shared" si="44"/>
        <v/>
      </c>
      <c r="U164" s="575"/>
      <c r="V164" s="581">
        <v>1</v>
      </c>
      <c r="W164" s="552"/>
      <c r="X164" s="576">
        <f t="shared" si="50"/>
        <v>0</v>
      </c>
      <c r="Y164" s="576">
        <f t="shared" si="47"/>
        <v>0</v>
      </c>
      <c r="Z164" s="552"/>
      <c r="AA164" s="552"/>
      <c r="AB164" s="552"/>
      <c r="AC164" s="552"/>
      <c r="AD164" s="552"/>
      <c r="AE164" s="552"/>
      <c r="AF164" s="552"/>
      <c r="AG164" s="552"/>
      <c r="AH164" s="552"/>
      <c r="AI164" s="552"/>
      <c r="AJ164" s="552"/>
      <c r="AK164" s="552"/>
      <c r="AL164" s="552"/>
      <c r="AM164" s="552"/>
      <c r="AN164" s="582">
        <f t="shared" si="48"/>
        <v>0</v>
      </c>
      <c r="AO164" s="552"/>
      <c r="AP164" s="577">
        <f t="shared" si="45"/>
        <v>0</v>
      </c>
      <c r="AQ164" s="552"/>
      <c r="AR164" s="552"/>
      <c r="AS164" s="552"/>
      <c r="AT164" s="552"/>
      <c r="AU164" s="552"/>
      <c r="AV164" s="552"/>
      <c r="AW164" s="552"/>
      <c r="AX164" s="552"/>
      <c r="AY164" s="552"/>
      <c r="AZ164" s="552"/>
      <c r="BA164" s="552"/>
      <c r="BB164" s="552"/>
      <c r="BC164" s="583"/>
      <c r="BD164" s="552" t="s">
        <v>85</v>
      </c>
      <c r="BE164" s="552"/>
      <c r="BF164" s="552"/>
      <c r="BG164" s="574">
        <f t="shared" si="49"/>
        <v>0</v>
      </c>
      <c r="BH164" s="552"/>
      <c r="BI164" s="577">
        <f t="shared" si="46"/>
        <v>0</v>
      </c>
      <c r="BJ164" s="552"/>
      <c r="BK164" s="552"/>
      <c r="BL164" s="552"/>
      <c r="BM164" s="552"/>
      <c r="BN164" s="552"/>
      <c r="BO164" s="552"/>
      <c r="BP164" s="552"/>
      <c r="BQ164" s="552"/>
      <c r="BR164" s="552"/>
      <c r="BS164" s="552"/>
      <c r="BT164" s="552"/>
      <c r="BU164" s="552"/>
      <c r="BV164" s="552"/>
      <c r="BW164" s="552"/>
    </row>
    <row r="165" spans="1:75">
      <c r="A165" s="552">
        <v>163</v>
      </c>
      <c r="B165" s="552"/>
      <c r="C165" s="552"/>
      <c r="D165" s="552"/>
      <c r="E165" s="552"/>
      <c r="F165" s="552"/>
      <c r="G165" s="552"/>
      <c r="H165" s="552"/>
      <c r="I165" s="552"/>
      <c r="J165" s="552"/>
      <c r="K165" s="552"/>
      <c r="L165" s="552"/>
      <c r="M165" s="552" t="e">
        <f>VLOOKUP(L165,'償却率（定額法）'!$B$6:$C$104,2)</f>
        <v>#N/A</v>
      </c>
      <c r="N165" s="659"/>
      <c r="O165" s="659"/>
      <c r="P165" s="573">
        <f t="shared" si="40"/>
        <v>0</v>
      </c>
      <c r="Q165" s="574">
        <f t="shared" si="41"/>
        <v>1900</v>
      </c>
      <c r="R165" s="574">
        <f t="shared" si="42"/>
        <v>1</v>
      </c>
      <c r="S165" s="574">
        <f t="shared" si="43"/>
        <v>0</v>
      </c>
      <c r="T165" s="552" t="str">
        <f t="shared" si="44"/>
        <v/>
      </c>
      <c r="U165" s="575"/>
      <c r="V165" s="581">
        <v>1</v>
      </c>
      <c r="W165" s="552"/>
      <c r="X165" s="576">
        <f t="shared" si="50"/>
        <v>0</v>
      </c>
      <c r="Y165" s="576">
        <f t="shared" si="47"/>
        <v>0</v>
      </c>
      <c r="Z165" s="552"/>
      <c r="AA165" s="552"/>
      <c r="AB165" s="552"/>
      <c r="AC165" s="552"/>
      <c r="AD165" s="552"/>
      <c r="AE165" s="552"/>
      <c r="AF165" s="552"/>
      <c r="AG165" s="552"/>
      <c r="AH165" s="552"/>
      <c r="AI165" s="552"/>
      <c r="AJ165" s="552"/>
      <c r="AK165" s="552"/>
      <c r="AL165" s="552"/>
      <c r="AM165" s="552"/>
      <c r="AN165" s="582">
        <f t="shared" si="48"/>
        <v>0</v>
      </c>
      <c r="AO165" s="552"/>
      <c r="AP165" s="577">
        <f t="shared" si="45"/>
        <v>0</v>
      </c>
      <c r="AQ165" s="552"/>
      <c r="AR165" s="552"/>
      <c r="AS165" s="552"/>
      <c r="AT165" s="552"/>
      <c r="AU165" s="552"/>
      <c r="AV165" s="552"/>
      <c r="AW165" s="552"/>
      <c r="AX165" s="552"/>
      <c r="AY165" s="552"/>
      <c r="AZ165" s="552"/>
      <c r="BA165" s="552"/>
      <c r="BB165" s="552"/>
      <c r="BC165" s="583"/>
      <c r="BD165" s="552" t="s">
        <v>85</v>
      </c>
      <c r="BE165" s="552"/>
      <c r="BF165" s="552"/>
      <c r="BG165" s="574">
        <f t="shared" si="49"/>
        <v>0</v>
      </c>
      <c r="BH165" s="552"/>
      <c r="BI165" s="577">
        <f t="shared" si="46"/>
        <v>0</v>
      </c>
      <c r="BJ165" s="552"/>
      <c r="BK165" s="552"/>
      <c r="BL165" s="552"/>
      <c r="BM165" s="552"/>
      <c r="BN165" s="552"/>
      <c r="BO165" s="552"/>
      <c r="BP165" s="552"/>
      <c r="BQ165" s="552"/>
      <c r="BR165" s="552"/>
      <c r="BS165" s="552"/>
      <c r="BT165" s="552"/>
      <c r="BU165" s="552"/>
      <c r="BV165" s="552"/>
      <c r="BW165" s="552"/>
    </row>
    <row r="166" spans="1:75">
      <c r="A166" s="552">
        <v>164</v>
      </c>
      <c r="B166" s="552"/>
      <c r="C166" s="552"/>
      <c r="D166" s="552"/>
      <c r="E166" s="552"/>
      <c r="F166" s="552"/>
      <c r="G166" s="552"/>
      <c r="H166" s="552"/>
      <c r="I166" s="552"/>
      <c r="J166" s="552"/>
      <c r="K166" s="552"/>
      <c r="L166" s="552"/>
      <c r="M166" s="552" t="e">
        <f>VLOOKUP(L166,'償却率（定額法）'!$B$6:$C$104,2)</f>
        <v>#N/A</v>
      </c>
      <c r="N166" s="659"/>
      <c r="O166" s="659"/>
      <c r="P166" s="573">
        <f t="shared" si="40"/>
        <v>0</v>
      </c>
      <c r="Q166" s="574">
        <f t="shared" si="41"/>
        <v>1900</v>
      </c>
      <c r="R166" s="574">
        <f t="shared" si="42"/>
        <v>1</v>
      </c>
      <c r="S166" s="574">
        <f t="shared" si="43"/>
        <v>0</v>
      </c>
      <c r="T166" s="552" t="str">
        <f t="shared" si="44"/>
        <v/>
      </c>
      <c r="U166" s="575"/>
      <c r="V166" s="581">
        <v>1</v>
      </c>
      <c r="W166" s="552"/>
      <c r="X166" s="576">
        <f t="shared" si="50"/>
        <v>0</v>
      </c>
      <c r="Y166" s="576">
        <f t="shared" si="47"/>
        <v>0</v>
      </c>
      <c r="Z166" s="552"/>
      <c r="AA166" s="552"/>
      <c r="AB166" s="552"/>
      <c r="AC166" s="552"/>
      <c r="AD166" s="552"/>
      <c r="AE166" s="552"/>
      <c r="AF166" s="552"/>
      <c r="AG166" s="552"/>
      <c r="AH166" s="552"/>
      <c r="AI166" s="552"/>
      <c r="AJ166" s="552"/>
      <c r="AK166" s="552"/>
      <c r="AL166" s="552"/>
      <c r="AM166" s="552"/>
      <c r="AN166" s="582">
        <f t="shared" si="48"/>
        <v>0</v>
      </c>
      <c r="AO166" s="552"/>
      <c r="AP166" s="577">
        <f t="shared" si="45"/>
        <v>0</v>
      </c>
      <c r="AQ166" s="552"/>
      <c r="AR166" s="552"/>
      <c r="AS166" s="552"/>
      <c r="AT166" s="552"/>
      <c r="AU166" s="552"/>
      <c r="AV166" s="552"/>
      <c r="AW166" s="552"/>
      <c r="AX166" s="552"/>
      <c r="AY166" s="552"/>
      <c r="AZ166" s="552"/>
      <c r="BA166" s="552"/>
      <c r="BB166" s="552"/>
      <c r="BC166" s="583"/>
      <c r="BD166" s="552" t="s">
        <v>85</v>
      </c>
      <c r="BE166" s="552"/>
      <c r="BF166" s="552"/>
      <c r="BG166" s="574">
        <f t="shared" si="49"/>
        <v>0</v>
      </c>
      <c r="BH166" s="552"/>
      <c r="BI166" s="577">
        <f t="shared" si="46"/>
        <v>0</v>
      </c>
      <c r="BJ166" s="552"/>
      <c r="BK166" s="552"/>
      <c r="BL166" s="552"/>
      <c r="BM166" s="552"/>
      <c r="BN166" s="552"/>
      <c r="BO166" s="552"/>
      <c r="BP166" s="552"/>
      <c r="BQ166" s="552"/>
      <c r="BR166" s="552"/>
      <c r="BS166" s="552"/>
      <c r="BT166" s="552"/>
      <c r="BU166" s="552"/>
      <c r="BV166" s="552"/>
      <c r="BW166" s="552"/>
    </row>
    <row r="167" spans="1:75">
      <c r="A167" s="552">
        <v>165</v>
      </c>
      <c r="B167" s="552"/>
      <c r="C167" s="552"/>
      <c r="D167" s="552"/>
      <c r="E167" s="552"/>
      <c r="F167" s="552"/>
      <c r="G167" s="552"/>
      <c r="H167" s="552"/>
      <c r="I167" s="552"/>
      <c r="J167" s="552"/>
      <c r="K167" s="552"/>
      <c r="L167" s="552"/>
      <c r="M167" s="552" t="e">
        <f>VLOOKUP(L167,'償却率（定額法）'!$B$6:$C$104,2)</f>
        <v>#N/A</v>
      </c>
      <c r="N167" s="659"/>
      <c r="O167" s="659"/>
      <c r="P167" s="573">
        <f t="shared" si="40"/>
        <v>0</v>
      </c>
      <c r="Q167" s="574">
        <f t="shared" si="41"/>
        <v>1900</v>
      </c>
      <c r="R167" s="574">
        <f t="shared" si="42"/>
        <v>1</v>
      </c>
      <c r="S167" s="574">
        <f t="shared" si="43"/>
        <v>0</v>
      </c>
      <c r="T167" s="552" t="str">
        <f t="shared" si="44"/>
        <v/>
      </c>
      <c r="U167" s="575"/>
      <c r="V167" s="581">
        <v>1</v>
      </c>
      <c r="W167" s="552"/>
      <c r="X167" s="576">
        <f t="shared" si="50"/>
        <v>0</v>
      </c>
      <c r="Y167" s="576">
        <f t="shared" si="47"/>
        <v>0</v>
      </c>
      <c r="Z167" s="552"/>
      <c r="AA167" s="552"/>
      <c r="AB167" s="552"/>
      <c r="AC167" s="552"/>
      <c r="AD167" s="552"/>
      <c r="AE167" s="552"/>
      <c r="AF167" s="552"/>
      <c r="AG167" s="552"/>
      <c r="AH167" s="552"/>
      <c r="AI167" s="552"/>
      <c r="AJ167" s="552"/>
      <c r="AK167" s="552"/>
      <c r="AL167" s="552"/>
      <c r="AM167" s="552"/>
      <c r="AN167" s="582">
        <f t="shared" si="48"/>
        <v>0</v>
      </c>
      <c r="AO167" s="552"/>
      <c r="AP167" s="577">
        <f t="shared" si="45"/>
        <v>0</v>
      </c>
      <c r="AQ167" s="552"/>
      <c r="AR167" s="552"/>
      <c r="AS167" s="552"/>
      <c r="AT167" s="552"/>
      <c r="AU167" s="552"/>
      <c r="AV167" s="552"/>
      <c r="AW167" s="552"/>
      <c r="AX167" s="552"/>
      <c r="AY167" s="552"/>
      <c r="AZ167" s="552"/>
      <c r="BA167" s="552"/>
      <c r="BB167" s="552"/>
      <c r="BC167" s="583"/>
      <c r="BD167" s="552" t="s">
        <v>85</v>
      </c>
      <c r="BE167" s="552"/>
      <c r="BF167" s="552"/>
      <c r="BG167" s="574">
        <f t="shared" si="49"/>
        <v>0</v>
      </c>
      <c r="BH167" s="552"/>
      <c r="BI167" s="577">
        <f t="shared" si="46"/>
        <v>0</v>
      </c>
      <c r="BJ167" s="552"/>
      <c r="BK167" s="552"/>
      <c r="BL167" s="552"/>
      <c r="BM167" s="552"/>
      <c r="BN167" s="552"/>
      <c r="BO167" s="552"/>
      <c r="BP167" s="552"/>
      <c r="BQ167" s="552"/>
      <c r="BR167" s="552"/>
      <c r="BS167" s="552"/>
      <c r="BT167" s="552"/>
      <c r="BU167" s="552"/>
      <c r="BV167" s="552"/>
      <c r="BW167" s="552"/>
    </row>
    <row r="168" spans="1:75">
      <c r="A168" s="552">
        <v>166</v>
      </c>
      <c r="B168" s="552"/>
      <c r="C168" s="552"/>
      <c r="D168" s="552"/>
      <c r="E168" s="552"/>
      <c r="F168" s="552"/>
      <c r="G168" s="552"/>
      <c r="H168" s="552"/>
      <c r="I168" s="552"/>
      <c r="J168" s="552"/>
      <c r="K168" s="552"/>
      <c r="L168" s="552"/>
      <c r="M168" s="552" t="e">
        <f>VLOOKUP(L168,'償却率（定額法）'!$B$6:$C$104,2)</f>
        <v>#N/A</v>
      </c>
      <c r="N168" s="659"/>
      <c r="O168" s="659"/>
      <c r="P168" s="573">
        <f t="shared" si="40"/>
        <v>0</v>
      </c>
      <c r="Q168" s="574">
        <f t="shared" si="41"/>
        <v>1900</v>
      </c>
      <c r="R168" s="574">
        <f t="shared" si="42"/>
        <v>1</v>
      </c>
      <c r="S168" s="574">
        <f t="shared" si="43"/>
        <v>0</v>
      </c>
      <c r="T168" s="552" t="str">
        <f t="shared" si="44"/>
        <v/>
      </c>
      <c r="U168" s="575"/>
      <c r="V168" s="581">
        <v>1</v>
      </c>
      <c r="W168" s="552"/>
      <c r="X168" s="576">
        <f t="shared" si="50"/>
        <v>0</v>
      </c>
      <c r="Y168" s="576">
        <f t="shared" si="47"/>
        <v>0</v>
      </c>
      <c r="Z168" s="552"/>
      <c r="AA168" s="552"/>
      <c r="AB168" s="552"/>
      <c r="AC168" s="552"/>
      <c r="AD168" s="552"/>
      <c r="AE168" s="552"/>
      <c r="AF168" s="552"/>
      <c r="AG168" s="552"/>
      <c r="AH168" s="552"/>
      <c r="AI168" s="552"/>
      <c r="AJ168" s="552"/>
      <c r="AK168" s="552"/>
      <c r="AL168" s="552"/>
      <c r="AM168" s="552"/>
      <c r="AN168" s="582">
        <f t="shared" si="48"/>
        <v>0</v>
      </c>
      <c r="AO168" s="552"/>
      <c r="AP168" s="577">
        <f t="shared" si="45"/>
        <v>0</v>
      </c>
      <c r="AQ168" s="552"/>
      <c r="AR168" s="552"/>
      <c r="AS168" s="552"/>
      <c r="AT168" s="552"/>
      <c r="AU168" s="552"/>
      <c r="AV168" s="552"/>
      <c r="AW168" s="552"/>
      <c r="AX168" s="552"/>
      <c r="AY168" s="552"/>
      <c r="AZ168" s="552"/>
      <c r="BA168" s="552"/>
      <c r="BB168" s="552"/>
      <c r="BC168" s="583"/>
      <c r="BD168" s="552" t="s">
        <v>85</v>
      </c>
      <c r="BE168" s="552"/>
      <c r="BF168" s="552"/>
      <c r="BG168" s="574">
        <f t="shared" si="49"/>
        <v>0</v>
      </c>
      <c r="BH168" s="552"/>
      <c r="BI168" s="577">
        <f t="shared" si="46"/>
        <v>0</v>
      </c>
      <c r="BJ168" s="552"/>
      <c r="BK168" s="552"/>
      <c r="BL168" s="552"/>
      <c r="BM168" s="552"/>
      <c r="BN168" s="552"/>
      <c r="BO168" s="552"/>
      <c r="BP168" s="552"/>
      <c r="BQ168" s="552"/>
      <c r="BR168" s="552"/>
      <c r="BS168" s="552"/>
      <c r="BT168" s="552"/>
      <c r="BU168" s="552"/>
      <c r="BV168" s="552"/>
      <c r="BW168" s="552"/>
    </row>
    <row r="169" spans="1:75">
      <c r="A169" s="552">
        <v>167</v>
      </c>
      <c r="B169" s="552"/>
      <c r="C169" s="552"/>
      <c r="D169" s="552"/>
      <c r="E169" s="552"/>
      <c r="F169" s="552"/>
      <c r="G169" s="552"/>
      <c r="H169" s="552"/>
      <c r="I169" s="552"/>
      <c r="J169" s="552"/>
      <c r="K169" s="552"/>
      <c r="L169" s="552"/>
      <c r="M169" s="552" t="e">
        <f>VLOOKUP(L169,'償却率（定額法）'!$B$6:$C$104,2)</f>
        <v>#N/A</v>
      </c>
      <c r="N169" s="659"/>
      <c r="O169" s="659"/>
      <c r="P169" s="573">
        <f t="shared" ref="P169:P229" si="51">IF(O169="",N169,O169)</f>
        <v>0</v>
      </c>
      <c r="Q169" s="574">
        <f t="shared" ref="Q169:Q231" si="52">YEAR(P169)</f>
        <v>1900</v>
      </c>
      <c r="R169" s="574">
        <f t="shared" ref="R169:R229" si="53">MONTH(P169)</f>
        <v>1</v>
      </c>
      <c r="S169" s="574">
        <f t="shared" ref="S169:S229" si="54">DAY(N169)</f>
        <v>0</v>
      </c>
      <c r="T169" s="552" t="str">
        <f t="shared" ref="T169:T229" si="55">IF(Q169=1900,"",IF(R169&lt;4,Q169-1,Q169))</f>
        <v/>
      </c>
      <c r="U169" s="575"/>
      <c r="V169" s="581">
        <v>1</v>
      </c>
      <c r="W169" s="552"/>
      <c r="X169" s="576">
        <f t="shared" si="50"/>
        <v>0</v>
      </c>
      <c r="Y169" s="576">
        <f t="shared" si="47"/>
        <v>0</v>
      </c>
      <c r="Z169" s="552"/>
      <c r="AA169" s="552"/>
      <c r="AB169" s="552"/>
      <c r="AC169" s="552"/>
      <c r="AD169" s="552"/>
      <c r="AE169" s="552"/>
      <c r="AF169" s="552"/>
      <c r="AG169" s="552"/>
      <c r="AH169" s="552"/>
      <c r="AI169" s="552"/>
      <c r="AJ169" s="552"/>
      <c r="AK169" s="552"/>
      <c r="AL169" s="552"/>
      <c r="AM169" s="552"/>
      <c r="AN169" s="582">
        <f t="shared" si="48"/>
        <v>0</v>
      </c>
      <c r="AO169" s="552"/>
      <c r="AP169" s="577">
        <f t="shared" ref="AP169:AP229" si="56">Y169-AN169</f>
        <v>0</v>
      </c>
      <c r="AQ169" s="552"/>
      <c r="AR169" s="552"/>
      <c r="AS169" s="552"/>
      <c r="AT169" s="552"/>
      <c r="AU169" s="552"/>
      <c r="AV169" s="552"/>
      <c r="AW169" s="552"/>
      <c r="AX169" s="552"/>
      <c r="AY169" s="552"/>
      <c r="AZ169" s="552"/>
      <c r="BA169" s="552"/>
      <c r="BB169" s="552"/>
      <c r="BC169" s="583"/>
      <c r="BD169" s="552" t="s">
        <v>85</v>
      </c>
      <c r="BE169" s="552"/>
      <c r="BF169" s="552"/>
      <c r="BG169" s="574">
        <f t="shared" si="49"/>
        <v>0</v>
      </c>
      <c r="BH169" s="552"/>
      <c r="BI169" s="577">
        <f t="shared" ref="BI169:BI229" si="57">U169-AP169</f>
        <v>0</v>
      </c>
      <c r="BJ169" s="552"/>
      <c r="BK169" s="552"/>
      <c r="BL169" s="552"/>
      <c r="BM169" s="552"/>
      <c r="BN169" s="552"/>
      <c r="BO169" s="552"/>
      <c r="BP169" s="552"/>
      <c r="BQ169" s="552"/>
      <c r="BR169" s="552"/>
      <c r="BS169" s="552"/>
      <c r="BT169" s="552"/>
      <c r="BU169" s="552"/>
      <c r="BV169" s="552"/>
      <c r="BW169" s="552"/>
    </row>
    <row r="170" spans="1:75">
      <c r="A170" s="552">
        <v>168</v>
      </c>
      <c r="B170" s="552"/>
      <c r="C170" s="552"/>
      <c r="D170" s="552"/>
      <c r="E170" s="552"/>
      <c r="F170" s="552"/>
      <c r="G170" s="552"/>
      <c r="H170" s="552"/>
      <c r="I170" s="552"/>
      <c r="J170" s="552"/>
      <c r="K170" s="552"/>
      <c r="L170" s="552"/>
      <c r="M170" s="552" t="e">
        <f>VLOOKUP(L170,'償却率（定額法）'!$B$6:$C$104,2)</f>
        <v>#N/A</v>
      </c>
      <c r="N170" s="659"/>
      <c r="O170" s="659"/>
      <c r="P170" s="573">
        <f t="shared" si="51"/>
        <v>0</v>
      </c>
      <c r="Q170" s="574">
        <f t="shared" si="52"/>
        <v>1900</v>
      </c>
      <c r="R170" s="574">
        <f t="shared" si="53"/>
        <v>1</v>
      </c>
      <c r="S170" s="574">
        <f t="shared" si="54"/>
        <v>0</v>
      </c>
      <c r="T170" s="552" t="str">
        <f t="shared" si="55"/>
        <v/>
      </c>
      <c r="U170" s="575"/>
      <c r="V170" s="581">
        <v>1</v>
      </c>
      <c r="W170" s="552"/>
      <c r="X170" s="576">
        <f t="shared" si="50"/>
        <v>0</v>
      </c>
      <c r="Y170" s="576">
        <f t="shared" si="47"/>
        <v>0</v>
      </c>
      <c r="Z170" s="552"/>
      <c r="AA170" s="552"/>
      <c r="AB170" s="552"/>
      <c r="AC170" s="552"/>
      <c r="AD170" s="552"/>
      <c r="AE170" s="552"/>
      <c r="AF170" s="552"/>
      <c r="AG170" s="552"/>
      <c r="AH170" s="552"/>
      <c r="AI170" s="552"/>
      <c r="AJ170" s="552"/>
      <c r="AK170" s="552"/>
      <c r="AL170" s="552"/>
      <c r="AM170" s="552"/>
      <c r="AN170" s="582">
        <f t="shared" si="48"/>
        <v>0</v>
      </c>
      <c r="AO170" s="552"/>
      <c r="AP170" s="577">
        <f t="shared" si="56"/>
        <v>0</v>
      </c>
      <c r="AQ170" s="552"/>
      <c r="AR170" s="552"/>
      <c r="AS170" s="552"/>
      <c r="AT170" s="552"/>
      <c r="AU170" s="552"/>
      <c r="AV170" s="552"/>
      <c r="AW170" s="552"/>
      <c r="AX170" s="552"/>
      <c r="AY170" s="552"/>
      <c r="AZ170" s="552"/>
      <c r="BA170" s="552"/>
      <c r="BB170" s="552"/>
      <c r="BC170" s="583"/>
      <c r="BD170" s="552" t="s">
        <v>85</v>
      </c>
      <c r="BE170" s="552"/>
      <c r="BF170" s="552"/>
      <c r="BG170" s="574">
        <f t="shared" si="49"/>
        <v>0</v>
      </c>
      <c r="BH170" s="552"/>
      <c r="BI170" s="577">
        <f t="shared" si="57"/>
        <v>0</v>
      </c>
      <c r="BJ170" s="552"/>
      <c r="BK170" s="552"/>
      <c r="BL170" s="552"/>
      <c r="BM170" s="552"/>
      <c r="BN170" s="552"/>
      <c r="BO170" s="552"/>
      <c r="BP170" s="552"/>
      <c r="BQ170" s="552"/>
      <c r="BR170" s="552"/>
      <c r="BS170" s="552"/>
      <c r="BT170" s="552"/>
      <c r="BU170" s="552"/>
      <c r="BV170" s="552"/>
      <c r="BW170" s="552"/>
    </row>
    <row r="171" spans="1:75">
      <c r="A171" s="552">
        <v>169</v>
      </c>
      <c r="B171" s="552"/>
      <c r="C171" s="552"/>
      <c r="D171" s="552"/>
      <c r="E171" s="552"/>
      <c r="F171" s="552"/>
      <c r="G171" s="552"/>
      <c r="H171" s="552"/>
      <c r="I171" s="552"/>
      <c r="J171" s="552"/>
      <c r="K171" s="552"/>
      <c r="L171" s="552"/>
      <c r="M171" s="552" t="e">
        <f>VLOOKUP(L171,'償却率（定額法）'!$B$6:$C$104,2)</f>
        <v>#N/A</v>
      </c>
      <c r="N171" s="659"/>
      <c r="O171" s="659"/>
      <c r="P171" s="573">
        <f t="shared" si="51"/>
        <v>0</v>
      </c>
      <c r="Q171" s="574">
        <f t="shared" si="52"/>
        <v>1900</v>
      </c>
      <c r="R171" s="574">
        <f t="shared" si="53"/>
        <v>1</v>
      </c>
      <c r="S171" s="574">
        <f t="shared" si="54"/>
        <v>0</v>
      </c>
      <c r="T171" s="552" t="str">
        <f t="shared" si="55"/>
        <v/>
      </c>
      <c r="U171" s="575"/>
      <c r="V171" s="581">
        <v>1</v>
      </c>
      <c r="W171" s="552"/>
      <c r="X171" s="576">
        <f t="shared" si="50"/>
        <v>0</v>
      </c>
      <c r="Y171" s="576">
        <f t="shared" si="47"/>
        <v>0</v>
      </c>
      <c r="Z171" s="552"/>
      <c r="AA171" s="552"/>
      <c r="AB171" s="552"/>
      <c r="AC171" s="552"/>
      <c r="AD171" s="552"/>
      <c r="AE171" s="552"/>
      <c r="AF171" s="552"/>
      <c r="AG171" s="552"/>
      <c r="AH171" s="552"/>
      <c r="AI171" s="552"/>
      <c r="AJ171" s="552"/>
      <c r="AK171" s="552"/>
      <c r="AL171" s="552"/>
      <c r="AM171" s="552"/>
      <c r="AN171" s="582">
        <f t="shared" si="48"/>
        <v>0</v>
      </c>
      <c r="AO171" s="552"/>
      <c r="AP171" s="577">
        <f t="shared" si="56"/>
        <v>0</v>
      </c>
      <c r="AQ171" s="552"/>
      <c r="AR171" s="552"/>
      <c r="AS171" s="552"/>
      <c r="AT171" s="552"/>
      <c r="AU171" s="552"/>
      <c r="AV171" s="552"/>
      <c r="AW171" s="552"/>
      <c r="AX171" s="552"/>
      <c r="AY171" s="552"/>
      <c r="AZ171" s="552"/>
      <c r="BA171" s="552"/>
      <c r="BB171" s="552"/>
      <c r="BC171" s="583"/>
      <c r="BD171" s="552" t="s">
        <v>85</v>
      </c>
      <c r="BE171" s="552"/>
      <c r="BF171" s="552"/>
      <c r="BG171" s="574">
        <f t="shared" si="49"/>
        <v>0</v>
      </c>
      <c r="BH171" s="552"/>
      <c r="BI171" s="577">
        <f t="shared" si="57"/>
        <v>0</v>
      </c>
      <c r="BJ171" s="552"/>
      <c r="BK171" s="552"/>
      <c r="BL171" s="552"/>
      <c r="BM171" s="552"/>
      <c r="BN171" s="552"/>
      <c r="BO171" s="552"/>
      <c r="BP171" s="552"/>
      <c r="BQ171" s="552"/>
      <c r="BR171" s="552"/>
      <c r="BS171" s="552"/>
      <c r="BT171" s="552"/>
      <c r="BU171" s="552"/>
      <c r="BV171" s="552"/>
      <c r="BW171" s="552"/>
    </row>
    <row r="172" spans="1:75">
      <c r="A172" s="552">
        <v>170</v>
      </c>
      <c r="B172" s="552"/>
      <c r="C172" s="552"/>
      <c r="D172" s="552"/>
      <c r="E172" s="552"/>
      <c r="F172" s="552"/>
      <c r="G172" s="552"/>
      <c r="H172" s="552"/>
      <c r="I172" s="552"/>
      <c r="J172" s="552"/>
      <c r="K172" s="552"/>
      <c r="L172" s="552"/>
      <c r="M172" s="552" t="e">
        <f>VLOOKUP(L172,'償却率（定額法）'!$B$6:$C$104,2)</f>
        <v>#N/A</v>
      </c>
      <c r="N172" s="659"/>
      <c r="O172" s="659"/>
      <c r="P172" s="573">
        <f t="shared" si="51"/>
        <v>0</v>
      </c>
      <c r="Q172" s="574">
        <f t="shared" si="52"/>
        <v>1900</v>
      </c>
      <c r="R172" s="574">
        <f t="shared" si="53"/>
        <v>1</v>
      </c>
      <c r="S172" s="574">
        <f t="shared" si="54"/>
        <v>0</v>
      </c>
      <c r="T172" s="552" t="str">
        <f t="shared" si="55"/>
        <v/>
      </c>
      <c r="U172" s="575"/>
      <c r="V172" s="581">
        <v>1</v>
      </c>
      <c r="W172" s="552"/>
      <c r="X172" s="576">
        <f t="shared" si="50"/>
        <v>0</v>
      </c>
      <c r="Y172" s="576">
        <f t="shared" si="47"/>
        <v>0</v>
      </c>
      <c r="Z172" s="552"/>
      <c r="AA172" s="552"/>
      <c r="AB172" s="552"/>
      <c r="AC172" s="552"/>
      <c r="AD172" s="552"/>
      <c r="AE172" s="552"/>
      <c r="AF172" s="552"/>
      <c r="AG172" s="552"/>
      <c r="AH172" s="552"/>
      <c r="AI172" s="552"/>
      <c r="AJ172" s="552"/>
      <c r="AK172" s="552"/>
      <c r="AL172" s="552"/>
      <c r="AM172" s="552"/>
      <c r="AN172" s="582">
        <f t="shared" si="48"/>
        <v>0</v>
      </c>
      <c r="AO172" s="552"/>
      <c r="AP172" s="577">
        <f t="shared" si="56"/>
        <v>0</v>
      </c>
      <c r="AQ172" s="552"/>
      <c r="AR172" s="552"/>
      <c r="AS172" s="552"/>
      <c r="AT172" s="552"/>
      <c r="AU172" s="552"/>
      <c r="AV172" s="552"/>
      <c r="AW172" s="552"/>
      <c r="AX172" s="552"/>
      <c r="AY172" s="552"/>
      <c r="AZ172" s="552"/>
      <c r="BA172" s="552"/>
      <c r="BB172" s="552"/>
      <c r="BC172" s="583"/>
      <c r="BD172" s="552" t="s">
        <v>85</v>
      </c>
      <c r="BE172" s="552"/>
      <c r="BF172" s="552"/>
      <c r="BG172" s="574">
        <f t="shared" si="49"/>
        <v>0</v>
      </c>
      <c r="BH172" s="552"/>
      <c r="BI172" s="577">
        <f t="shared" si="57"/>
        <v>0</v>
      </c>
      <c r="BJ172" s="552"/>
      <c r="BK172" s="552"/>
      <c r="BL172" s="552"/>
      <c r="BM172" s="552"/>
      <c r="BN172" s="552"/>
      <c r="BO172" s="552"/>
      <c r="BP172" s="552"/>
      <c r="BQ172" s="552"/>
      <c r="BR172" s="552"/>
      <c r="BS172" s="552"/>
      <c r="BT172" s="552"/>
      <c r="BU172" s="552"/>
      <c r="BV172" s="552"/>
      <c r="BW172" s="552"/>
    </row>
    <row r="173" spans="1:75">
      <c r="A173" s="552">
        <v>171</v>
      </c>
      <c r="B173" s="552"/>
      <c r="C173" s="552"/>
      <c r="D173" s="552"/>
      <c r="E173" s="552"/>
      <c r="F173" s="552"/>
      <c r="G173" s="552"/>
      <c r="H173" s="552"/>
      <c r="I173" s="552"/>
      <c r="J173" s="552"/>
      <c r="K173" s="552"/>
      <c r="L173" s="552"/>
      <c r="M173" s="552" t="e">
        <f>VLOOKUP(L173,'償却率（定額法）'!$B$6:$C$104,2)</f>
        <v>#N/A</v>
      </c>
      <c r="N173" s="659"/>
      <c r="O173" s="659"/>
      <c r="P173" s="573">
        <f t="shared" si="51"/>
        <v>0</v>
      </c>
      <c r="Q173" s="574">
        <f t="shared" si="52"/>
        <v>1900</v>
      </c>
      <c r="R173" s="574">
        <f t="shared" si="53"/>
        <v>1</v>
      </c>
      <c r="S173" s="574">
        <f t="shared" si="54"/>
        <v>0</v>
      </c>
      <c r="T173" s="552" t="str">
        <f t="shared" si="55"/>
        <v/>
      </c>
      <c r="U173" s="575"/>
      <c r="V173" s="581">
        <v>1</v>
      </c>
      <c r="W173" s="552"/>
      <c r="X173" s="576">
        <f t="shared" si="50"/>
        <v>0</v>
      </c>
      <c r="Y173" s="576">
        <f t="shared" si="47"/>
        <v>0</v>
      </c>
      <c r="Z173" s="552"/>
      <c r="AA173" s="552"/>
      <c r="AB173" s="552"/>
      <c r="AC173" s="552"/>
      <c r="AD173" s="552"/>
      <c r="AE173" s="552"/>
      <c r="AF173" s="552"/>
      <c r="AG173" s="552"/>
      <c r="AH173" s="552"/>
      <c r="AI173" s="552"/>
      <c r="AJ173" s="552"/>
      <c r="AK173" s="552"/>
      <c r="AL173" s="552"/>
      <c r="AM173" s="552"/>
      <c r="AN173" s="582">
        <f t="shared" si="48"/>
        <v>0</v>
      </c>
      <c r="AO173" s="552"/>
      <c r="AP173" s="577">
        <f t="shared" si="56"/>
        <v>0</v>
      </c>
      <c r="AQ173" s="552"/>
      <c r="AR173" s="552"/>
      <c r="AS173" s="552"/>
      <c r="AT173" s="552"/>
      <c r="AU173" s="552"/>
      <c r="AV173" s="552"/>
      <c r="AW173" s="552"/>
      <c r="AX173" s="552"/>
      <c r="AY173" s="552"/>
      <c r="AZ173" s="552"/>
      <c r="BA173" s="552"/>
      <c r="BB173" s="552"/>
      <c r="BC173" s="583"/>
      <c r="BD173" s="552" t="s">
        <v>85</v>
      </c>
      <c r="BE173" s="552"/>
      <c r="BF173" s="552"/>
      <c r="BG173" s="574">
        <f t="shared" si="49"/>
        <v>0</v>
      </c>
      <c r="BH173" s="552"/>
      <c r="BI173" s="577">
        <f t="shared" si="57"/>
        <v>0</v>
      </c>
      <c r="BJ173" s="552"/>
      <c r="BK173" s="552"/>
      <c r="BL173" s="552"/>
      <c r="BM173" s="552"/>
      <c r="BN173" s="552"/>
      <c r="BO173" s="552"/>
      <c r="BP173" s="552"/>
      <c r="BQ173" s="552"/>
      <c r="BR173" s="552"/>
      <c r="BS173" s="552"/>
      <c r="BT173" s="552"/>
      <c r="BU173" s="552"/>
      <c r="BV173" s="552"/>
      <c r="BW173" s="552"/>
    </row>
    <row r="174" spans="1:75">
      <c r="A174" s="552">
        <v>172</v>
      </c>
      <c r="B174" s="552"/>
      <c r="C174" s="552"/>
      <c r="D174" s="552"/>
      <c r="E174" s="552"/>
      <c r="F174" s="552"/>
      <c r="G174" s="552"/>
      <c r="H174" s="552"/>
      <c r="I174" s="552"/>
      <c r="J174" s="552"/>
      <c r="K174" s="552"/>
      <c r="L174" s="552"/>
      <c r="M174" s="552" t="e">
        <f>VLOOKUP(L174,'償却率（定額法）'!$B$6:$C$104,2)</f>
        <v>#N/A</v>
      </c>
      <c r="N174" s="659"/>
      <c r="O174" s="659"/>
      <c r="P174" s="573">
        <f t="shared" si="51"/>
        <v>0</v>
      </c>
      <c r="Q174" s="574">
        <f t="shared" si="52"/>
        <v>1900</v>
      </c>
      <c r="R174" s="574">
        <f t="shared" si="53"/>
        <v>1</v>
      </c>
      <c r="S174" s="574">
        <f t="shared" si="54"/>
        <v>0</v>
      </c>
      <c r="T174" s="552" t="str">
        <f t="shared" si="55"/>
        <v/>
      </c>
      <c r="U174" s="575"/>
      <c r="V174" s="581">
        <v>1</v>
      </c>
      <c r="W174" s="552"/>
      <c r="X174" s="576">
        <f t="shared" si="50"/>
        <v>0</v>
      </c>
      <c r="Y174" s="576">
        <f t="shared" si="47"/>
        <v>0</v>
      </c>
      <c r="Z174" s="552"/>
      <c r="AA174" s="552"/>
      <c r="AB174" s="552"/>
      <c r="AC174" s="552"/>
      <c r="AD174" s="552"/>
      <c r="AE174" s="552"/>
      <c r="AF174" s="552"/>
      <c r="AG174" s="552"/>
      <c r="AH174" s="552"/>
      <c r="AI174" s="552"/>
      <c r="AJ174" s="552"/>
      <c r="AK174" s="552"/>
      <c r="AL174" s="552"/>
      <c r="AM174" s="552"/>
      <c r="AN174" s="582">
        <f t="shared" si="48"/>
        <v>0</v>
      </c>
      <c r="AO174" s="552"/>
      <c r="AP174" s="577">
        <f t="shared" si="56"/>
        <v>0</v>
      </c>
      <c r="AQ174" s="552"/>
      <c r="AR174" s="552"/>
      <c r="AS174" s="552"/>
      <c r="AT174" s="552"/>
      <c r="AU174" s="552"/>
      <c r="AV174" s="552"/>
      <c r="AW174" s="552"/>
      <c r="AX174" s="552"/>
      <c r="AY174" s="552"/>
      <c r="AZ174" s="552"/>
      <c r="BA174" s="552"/>
      <c r="BB174" s="552"/>
      <c r="BC174" s="583"/>
      <c r="BD174" s="552" t="s">
        <v>85</v>
      </c>
      <c r="BE174" s="552"/>
      <c r="BF174" s="552"/>
      <c r="BG174" s="574">
        <f t="shared" si="49"/>
        <v>0</v>
      </c>
      <c r="BH174" s="552"/>
      <c r="BI174" s="577">
        <f t="shared" si="57"/>
        <v>0</v>
      </c>
      <c r="BJ174" s="552"/>
      <c r="BK174" s="552"/>
      <c r="BL174" s="552"/>
      <c r="BM174" s="552"/>
      <c r="BN174" s="552"/>
      <c r="BO174" s="552"/>
      <c r="BP174" s="552"/>
      <c r="BQ174" s="552"/>
      <c r="BR174" s="552"/>
      <c r="BS174" s="552"/>
      <c r="BT174" s="552"/>
      <c r="BU174" s="552"/>
      <c r="BV174" s="552"/>
      <c r="BW174" s="552"/>
    </row>
    <row r="175" spans="1:75">
      <c r="A175" s="552">
        <v>173</v>
      </c>
      <c r="B175" s="552"/>
      <c r="C175" s="552"/>
      <c r="D175" s="552"/>
      <c r="E175" s="552"/>
      <c r="F175" s="552"/>
      <c r="G175" s="552"/>
      <c r="H175" s="552"/>
      <c r="I175" s="552"/>
      <c r="J175" s="552"/>
      <c r="K175" s="552"/>
      <c r="L175" s="552"/>
      <c r="M175" s="552" t="e">
        <f>VLOOKUP(L175,'償却率（定額法）'!$B$6:$C$104,2)</f>
        <v>#N/A</v>
      </c>
      <c r="N175" s="659"/>
      <c r="O175" s="659"/>
      <c r="P175" s="573">
        <f t="shared" si="51"/>
        <v>0</v>
      </c>
      <c r="Q175" s="574">
        <f t="shared" si="52"/>
        <v>1900</v>
      </c>
      <c r="R175" s="574">
        <f t="shared" si="53"/>
        <v>1</v>
      </c>
      <c r="S175" s="574">
        <f t="shared" si="54"/>
        <v>0</v>
      </c>
      <c r="T175" s="552" t="str">
        <f t="shared" si="55"/>
        <v/>
      </c>
      <c r="U175" s="575"/>
      <c r="V175" s="581">
        <v>1</v>
      </c>
      <c r="W175" s="552"/>
      <c r="X175" s="576">
        <f t="shared" si="50"/>
        <v>0</v>
      </c>
      <c r="Y175" s="576">
        <f t="shared" si="47"/>
        <v>0</v>
      </c>
      <c r="Z175" s="552"/>
      <c r="AA175" s="552"/>
      <c r="AB175" s="552"/>
      <c r="AC175" s="552"/>
      <c r="AD175" s="552"/>
      <c r="AE175" s="552"/>
      <c r="AF175" s="552"/>
      <c r="AG175" s="552"/>
      <c r="AH175" s="552"/>
      <c r="AI175" s="552"/>
      <c r="AJ175" s="552"/>
      <c r="AK175" s="552"/>
      <c r="AL175" s="552"/>
      <c r="AM175" s="552"/>
      <c r="AN175" s="582">
        <f t="shared" si="48"/>
        <v>0</v>
      </c>
      <c r="AO175" s="552"/>
      <c r="AP175" s="577">
        <f t="shared" si="56"/>
        <v>0</v>
      </c>
      <c r="AQ175" s="552"/>
      <c r="AR175" s="552"/>
      <c r="AS175" s="552"/>
      <c r="AT175" s="552"/>
      <c r="AU175" s="552"/>
      <c r="AV175" s="552"/>
      <c r="AW175" s="552"/>
      <c r="AX175" s="552"/>
      <c r="AY175" s="552"/>
      <c r="AZ175" s="552"/>
      <c r="BA175" s="552"/>
      <c r="BB175" s="552"/>
      <c r="BC175" s="583"/>
      <c r="BD175" s="552" t="s">
        <v>85</v>
      </c>
      <c r="BE175" s="552"/>
      <c r="BF175" s="552"/>
      <c r="BG175" s="574">
        <f t="shared" si="49"/>
        <v>0</v>
      </c>
      <c r="BH175" s="552"/>
      <c r="BI175" s="577">
        <f t="shared" si="57"/>
        <v>0</v>
      </c>
      <c r="BJ175" s="552"/>
      <c r="BK175" s="552"/>
      <c r="BL175" s="552"/>
      <c r="BM175" s="552"/>
      <c r="BN175" s="552"/>
      <c r="BO175" s="552"/>
      <c r="BP175" s="552"/>
      <c r="BQ175" s="552"/>
      <c r="BR175" s="552"/>
      <c r="BS175" s="552"/>
      <c r="BT175" s="552"/>
      <c r="BU175" s="552"/>
      <c r="BV175" s="552"/>
      <c r="BW175" s="552"/>
    </row>
    <row r="176" spans="1:75">
      <c r="A176" s="552">
        <v>174</v>
      </c>
      <c r="B176" s="552"/>
      <c r="C176" s="552"/>
      <c r="D176" s="552"/>
      <c r="E176" s="552"/>
      <c r="F176" s="552"/>
      <c r="G176" s="552"/>
      <c r="H176" s="552"/>
      <c r="I176" s="552"/>
      <c r="J176" s="552"/>
      <c r="K176" s="552"/>
      <c r="L176" s="552"/>
      <c r="M176" s="552" t="e">
        <f>VLOOKUP(L176,'償却率（定額法）'!$B$6:$C$104,2)</f>
        <v>#N/A</v>
      </c>
      <c r="N176" s="659"/>
      <c r="O176" s="659"/>
      <c r="P176" s="573">
        <f t="shared" si="51"/>
        <v>0</v>
      </c>
      <c r="Q176" s="574">
        <f t="shared" si="52"/>
        <v>1900</v>
      </c>
      <c r="R176" s="574">
        <f t="shared" si="53"/>
        <v>1</v>
      </c>
      <c r="S176" s="574">
        <f t="shared" si="54"/>
        <v>0</v>
      </c>
      <c r="T176" s="552" t="str">
        <f t="shared" si="55"/>
        <v/>
      </c>
      <c r="U176" s="575"/>
      <c r="V176" s="581">
        <v>1</v>
      </c>
      <c r="W176" s="552"/>
      <c r="X176" s="576">
        <f t="shared" si="50"/>
        <v>0</v>
      </c>
      <c r="Y176" s="576">
        <f t="shared" si="47"/>
        <v>0</v>
      </c>
      <c r="Z176" s="552"/>
      <c r="AA176" s="552"/>
      <c r="AB176" s="552"/>
      <c r="AC176" s="552"/>
      <c r="AD176" s="552"/>
      <c r="AE176" s="552"/>
      <c r="AF176" s="552"/>
      <c r="AG176" s="552"/>
      <c r="AH176" s="552"/>
      <c r="AI176" s="552"/>
      <c r="AJ176" s="552"/>
      <c r="AK176" s="552"/>
      <c r="AL176" s="552"/>
      <c r="AM176" s="552"/>
      <c r="AN176" s="582">
        <f t="shared" si="48"/>
        <v>0</v>
      </c>
      <c r="AO176" s="552"/>
      <c r="AP176" s="577">
        <f t="shared" si="56"/>
        <v>0</v>
      </c>
      <c r="AQ176" s="552"/>
      <c r="AR176" s="552"/>
      <c r="AS176" s="552"/>
      <c r="AT176" s="552"/>
      <c r="AU176" s="552"/>
      <c r="AV176" s="552"/>
      <c r="AW176" s="552"/>
      <c r="AX176" s="552"/>
      <c r="AY176" s="552"/>
      <c r="AZ176" s="552"/>
      <c r="BA176" s="552"/>
      <c r="BB176" s="552"/>
      <c r="BC176" s="583"/>
      <c r="BD176" s="552" t="s">
        <v>85</v>
      </c>
      <c r="BE176" s="552"/>
      <c r="BF176" s="552"/>
      <c r="BG176" s="574">
        <f t="shared" si="49"/>
        <v>0</v>
      </c>
      <c r="BH176" s="552"/>
      <c r="BI176" s="577">
        <f t="shared" si="57"/>
        <v>0</v>
      </c>
      <c r="BJ176" s="552"/>
      <c r="BK176" s="552"/>
      <c r="BL176" s="552"/>
      <c r="BM176" s="552"/>
      <c r="BN176" s="552"/>
      <c r="BO176" s="552"/>
      <c r="BP176" s="552"/>
      <c r="BQ176" s="552"/>
      <c r="BR176" s="552"/>
      <c r="BS176" s="552"/>
      <c r="BT176" s="552"/>
      <c r="BU176" s="552"/>
      <c r="BV176" s="552"/>
      <c r="BW176" s="552"/>
    </row>
    <row r="177" spans="1:75">
      <c r="A177" s="552">
        <v>175</v>
      </c>
      <c r="B177" s="552"/>
      <c r="C177" s="552"/>
      <c r="D177" s="552"/>
      <c r="E177" s="552"/>
      <c r="F177" s="552"/>
      <c r="G177" s="552"/>
      <c r="H177" s="552"/>
      <c r="I177" s="552"/>
      <c r="J177" s="552"/>
      <c r="K177" s="552"/>
      <c r="L177" s="552"/>
      <c r="M177" s="552" t="e">
        <f>VLOOKUP(L177,'償却率（定額法）'!$B$6:$C$104,2)</f>
        <v>#N/A</v>
      </c>
      <c r="N177" s="659"/>
      <c r="O177" s="659"/>
      <c r="P177" s="573">
        <f t="shared" si="51"/>
        <v>0</v>
      </c>
      <c r="Q177" s="574">
        <f t="shared" si="52"/>
        <v>1900</v>
      </c>
      <c r="R177" s="574">
        <f t="shared" si="53"/>
        <v>1</v>
      </c>
      <c r="S177" s="574">
        <f t="shared" si="54"/>
        <v>0</v>
      </c>
      <c r="T177" s="552" t="str">
        <f t="shared" si="55"/>
        <v/>
      </c>
      <c r="U177" s="575"/>
      <c r="V177" s="581">
        <v>1</v>
      </c>
      <c r="W177" s="552"/>
      <c r="X177" s="576">
        <f t="shared" si="50"/>
        <v>0</v>
      </c>
      <c r="Y177" s="576">
        <f t="shared" si="47"/>
        <v>0</v>
      </c>
      <c r="Z177" s="552"/>
      <c r="AA177" s="552"/>
      <c r="AB177" s="552"/>
      <c r="AC177" s="552"/>
      <c r="AD177" s="552"/>
      <c r="AE177" s="552"/>
      <c r="AF177" s="552"/>
      <c r="AG177" s="552"/>
      <c r="AH177" s="552"/>
      <c r="AI177" s="552"/>
      <c r="AJ177" s="552"/>
      <c r="AK177" s="552"/>
      <c r="AL177" s="552"/>
      <c r="AM177" s="552"/>
      <c r="AN177" s="582">
        <f t="shared" si="48"/>
        <v>0</v>
      </c>
      <c r="AO177" s="552"/>
      <c r="AP177" s="577">
        <f t="shared" si="56"/>
        <v>0</v>
      </c>
      <c r="AQ177" s="552"/>
      <c r="AR177" s="552"/>
      <c r="AS177" s="552"/>
      <c r="AT177" s="552"/>
      <c r="AU177" s="552"/>
      <c r="AV177" s="552"/>
      <c r="AW177" s="552"/>
      <c r="AX177" s="552"/>
      <c r="AY177" s="552"/>
      <c r="AZ177" s="552"/>
      <c r="BA177" s="552"/>
      <c r="BB177" s="552"/>
      <c r="BC177" s="583"/>
      <c r="BD177" s="552" t="s">
        <v>85</v>
      </c>
      <c r="BE177" s="552"/>
      <c r="BF177" s="552"/>
      <c r="BG177" s="574">
        <f t="shared" si="49"/>
        <v>0</v>
      </c>
      <c r="BH177" s="552"/>
      <c r="BI177" s="577">
        <f t="shared" si="57"/>
        <v>0</v>
      </c>
      <c r="BJ177" s="552"/>
      <c r="BK177" s="552"/>
      <c r="BL177" s="552"/>
      <c r="BM177" s="552"/>
      <c r="BN177" s="552"/>
      <c r="BO177" s="552"/>
      <c r="BP177" s="552"/>
      <c r="BQ177" s="552"/>
      <c r="BR177" s="552"/>
      <c r="BS177" s="552"/>
      <c r="BT177" s="552"/>
      <c r="BU177" s="552"/>
      <c r="BV177" s="552"/>
      <c r="BW177" s="552"/>
    </row>
    <row r="178" spans="1:75">
      <c r="A178" s="552">
        <v>176</v>
      </c>
      <c r="B178" s="552"/>
      <c r="C178" s="552"/>
      <c r="D178" s="552"/>
      <c r="E178" s="552"/>
      <c r="F178" s="552"/>
      <c r="G178" s="552"/>
      <c r="H178" s="552"/>
      <c r="I178" s="552"/>
      <c r="J178" s="552"/>
      <c r="K178" s="552"/>
      <c r="L178" s="552"/>
      <c r="M178" s="552" t="e">
        <f>VLOOKUP(L178,'償却率（定額法）'!$B$6:$C$104,2)</f>
        <v>#N/A</v>
      </c>
      <c r="N178" s="659"/>
      <c r="O178" s="659"/>
      <c r="P178" s="573">
        <f t="shared" si="51"/>
        <v>0</v>
      </c>
      <c r="Q178" s="574">
        <f t="shared" si="52"/>
        <v>1900</v>
      </c>
      <c r="R178" s="574">
        <f t="shared" si="53"/>
        <v>1</v>
      </c>
      <c r="S178" s="574">
        <f t="shared" si="54"/>
        <v>0</v>
      </c>
      <c r="T178" s="552" t="str">
        <f t="shared" si="55"/>
        <v/>
      </c>
      <c r="U178" s="575"/>
      <c r="V178" s="581">
        <v>1</v>
      </c>
      <c r="W178" s="552"/>
      <c r="X178" s="576">
        <f t="shared" si="50"/>
        <v>0</v>
      </c>
      <c r="Y178" s="576">
        <f t="shared" si="47"/>
        <v>0</v>
      </c>
      <c r="Z178" s="552"/>
      <c r="AA178" s="552"/>
      <c r="AB178" s="552"/>
      <c r="AC178" s="552"/>
      <c r="AD178" s="552"/>
      <c r="AE178" s="552"/>
      <c r="AF178" s="552"/>
      <c r="AG178" s="552"/>
      <c r="AH178" s="552"/>
      <c r="AI178" s="552"/>
      <c r="AJ178" s="552"/>
      <c r="AK178" s="552"/>
      <c r="AL178" s="552"/>
      <c r="AM178" s="552"/>
      <c r="AN178" s="582">
        <f t="shared" si="48"/>
        <v>0</v>
      </c>
      <c r="AO178" s="552"/>
      <c r="AP178" s="577">
        <f t="shared" si="56"/>
        <v>0</v>
      </c>
      <c r="AQ178" s="552"/>
      <c r="AR178" s="552"/>
      <c r="AS178" s="552"/>
      <c r="AT178" s="552"/>
      <c r="AU178" s="552"/>
      <c r="AV178" s="552"/>
      <c r="AW178" s="552"/>
      <c r="AX178" s="552"/>
      <c r="AY178" s="552"/>
      <c r="AZ178" s="552"/>
      <c r="BA178" s="552"/>
      <c r="BB178" s="552"/>
      <c r="BC178" s="583"/>
      <c r="BD178" s="552" t="s">
        <v>85</v>
      </c>
      <c r="BE178" s="552"/>
      <c r="BF178" s="552"/>
      <c r="BG178" s="574">
        <f t="shared" si="49"/>
        <v>0</v>
      </c>
      <c r="BH178" s="552"/>
      <c r="BI178" s="577">
        <f t="shared" si="57"/>
        <v>0</v>
      </c>
      <c r="BJ178" s="552"/>
      <c r="BK178" s="552"/>
      <c r="BL178" s="552"/>
      <c r="BM178" s="552"/>
      <c r="BN178" s="552"/>
      <c r="BO178" s="552"/>
      <c r="BP178" s="552"/>
      <c r="BQ178" s="552"/>
      <c r="BR178" s="552"/>
      <c r="BS178" s="552"/>
      <c r="BT178" s="552"/>
      <c r="BU178" s="552"/>
      <c r="BV178" s="552"/>
      <c r="BW178" s="552"/>
    </row>
    <row r="179" spans="1:75">
      <c r="A179" s="552">
        <v>177</v>
      </c>
      <c r="B179" s="552"/>
      <c r="C179" s="552"/>
      <c r="D179" s="552"/>
      <c r="E179" s="552"/>
      <c r="F179" s="552"/>
      <c r="G179" s="552"/>
      <c r="H179" s="552"/>
      <c r="I179" s="552"/>
      <c r="J179" s="552"/>
      <c r="K179" s="552"/>
      <c r="L179" s="552"/>
      <c r="M179" s="552" t="e">
        <f>VLOOKUP(L179,'償却率（定額法）'!$B$6:$C$104,2)</f>
        <v>#N/A</v>
      </c>
      <c r="N179" s="659"/>
      <c r="O179" s="659"/>
      <c r="P179" s="573">
        <f t="shared" si="51"/>
        <v>0</v>
      </c>
      <c r="Q179" s="574">
        <f t="shared" si="52"/>
        <v>1900</v>
      </c>
      <c r="R179" s="574">
        <f t="shared" si="53"/>
        <v>1</v>
      </c>
      <c r="S179" s="574">
        <f t="shared" si="54"/>
        <v>0</v>
      </c>
      <c r="T179" s="552" t="str">
        <f t="shared" si="55"/>
        <v/>
      </c>
      <c r="U179" s="575"/>
      <c r="V179" s="581">
        <v>1</v>
      </c>
      <c r="W179" s="552"/>
      <c r="X179" s="576">
        <f t="shared" si="50"/>
        <v>0</v>
      </c>
      <c r="Y179" s="576">
        <f t="shared" si="47"/>
        <v>0</v>
      </c>
      <c r="Z179" s="552"/>
      <c r="AA179" s="552"/>
      <c r="AB179" s="552"/>
      <c r="AC179" s="552"/>
      <c r="AD179" s="552"/>
      <c r="AE179" s="552"/>
      <c r="AF179" s="552"/>
      <c r="AG179" s="552"/>
      <c r="AH179" s="552"/>
      <c r="AI179" s="552"/>
      <c r="AJ179" s="552"/>
      <c r="AK179" s="552"/>
      <c r="AL179" s="552"/>
      <c r="AM179" s="552"/>
      <c r="AN179" s="582">
        <f t="shared" si="48"/>
        <v>0</v>
      </c>
      <c r="AO179" s="552"/>
      <c r="AP179" s="577">
        <f t="shared" si="56"/>
        <v>0</v>
      </c>
      <c r="AQ179" s="552"/>
      <c r="AR179" s="552"/>
      <c r="AS179" s="552"/>
      <c r="AT179" s="552"/>
      <c r="AU179" s="552"/>
      <c r="AV179" s="552"/>
      <c r="AW179" s="552"/>
      <c r="AX179" s="552"/>
      <c r="AY179" s="552"/>
      <c r="AZ179" s="552"/>
      <c r="BA179" s="552"/>
      <c r="BB179" s="552"/>
      <c r="BC179" s="583"/>
      <c r="BD179" s="552" t="s">
        <v>85</v>
      </c>
      <c r="BE179" s="552"/>
      <c r="BF179" s="552"/>
      <c r="BG179" s="574">
        <f t="shared" si="49"/>
        <v>0</v>
      </c>
      <c r="BH179" s="552"/>
      <c r="BI179" s="577">
        <f t="shared" si="57"/>
        <v>0</v>
      </c>
      <c r="BJ179" s="552"/>
      <c r="BK179" s="552"/>
      <c r="BL179" s="552"/>
      <c r="BM179" s="552"/>
      <c r="BN179" s="552"/>
      <c r="BO179" s="552"/>
      <c r="BP179" s="552"/>
      <c r="BQ179" s="552"/>
      <c r="BR179" s="552"/>
      <c r="BS179" s="552"/>
      <c r="BT179" s="552"/>
      <c r="BU179" s="552"/>
      <c r="BV179" s="552"/>
      <c r="BW179" s="552"/>
    </row>
    <row r="180" spans="1:75">
      <c r="A180" s="552">
        <v>178</v>
      </c>
      <c r="B180" s="552"/>
      <c r="C180" s="552"/>
      <c r="D180" s="552"/>
      <c r="E180" s="552"/>
      <c r="F180" s="552"/>
      <c r="G180" s="552"/>
      <c r="H180" s="552"/>
      <c r="I180" s="552"/>
      <c r="J180" s="552"/>
      <c r="K180" s="552"/>
      <c r="L180" s="552"/>
      <c r="M180" s="552" t="e">
        <f>VLOOKUP(L180,'償却率（定額法）'!$B$6:$C$104,2)</f>
        <v>#N/A</v>
      </c>
      <c r="N180" s="659"/>
      <c r="O180" s="659"/>
      <c r="P180" s="573">
        <f t="shared" si="51"/>
        <v>0</v>
      </c>
      <c r="Q180" s="574">
        <f t="shared" si="52"/>
        <v>1900</v>
      </c>
      <c r="R180" s="574">
        <f t="shared" si="53"/>
        <v>1</v>
      </c>
      <c r="S180" s="574">
        <f t="shared" si="54"/>
        <v>0</v>
      </c>
      <c r="T180" s="552" t="str">
        <f t="shared" si="55"/>
        <v/>
      </c>
      <c r="U180" s="575"/>
      <c r="V180" s="581">
        <v>1</v>
      </c>
      <c r="W180" s="552"/>
      <c r="X180" s="576">
        <f t="shared" si="50"/>
        <v>0</v>
      </c>
      <c r="Y180" s="576">
        <f t="shared" si="47"/>
        <v>0</v>
      </c>
      <c r="Z180" s="552"/>
      <c r="AA180" s="552"/>
      <c r="AB180" s="552"/>
      <c r="AC180" s="552"/>
      <c r="AD180" s="552"/>
      <c r="AE180" s="552"/>
      <c r="AF180" s="552"/>
      <c r="AG180" s="552"/>
      <c r="AH180" s="552"/>
      <c r="AI180" s="552"/>
      <c r="AJ180" s="552"/>
      <c r="AK180" s="552"/>
      <c r="AL180" s="552"/>
      <c r="AM180" s="552"/>
      <c r="AN180" s="582">
        <f t="shared" si="48"/>
        <v>0</v>
      </c>
      <c r="AO180" s="552"/>
      <c r="AP180" s="577">
        <f t="shared" si="56"/>
        <v>0</v>
      </c>
      <c r="AQ180" s="552"/>
      <c r="AR180" s="552"/>
      <c r="AS180" s="552"/>
      <c r="AT180" s="552"/>
      <c r="AU180" s="552"/>
      <c r="AV180" s="552"/>
      <c r="AW180" s="552"/>
      <c r="AX180" s="552"/>
      <c r="AY180" s="552"/>
      <c r="AZ180" s="552"/>
      <c r="BA180" s="552"/>
      <c r="BB180" s="552"/>
      <c r="BC180" s="583"/>
      <c r="BD180" s="552" t="s">
        <v>85</v>
      </c>
      <c r="BE180" s="552"/>
      <c r="BF180" s="552"/>
      <c r="BG180" s="574">
        <f t="shared" si="49"/>
        <v>0</v>
      </c>
      <c r="BH180" s="552"/>
      <c r="BI180" s="577">
        <f t="shared" si="57"/>
        <v>0</v>
      </c>
      <c r="BJ180" s="552"/>
      <c r="BK180" s="552"/>
      <c r="BL180" s="552"/>
      <c r="BM180" s="552"/>
      <c r="BN180" s="552"/>
      <c r="BO180" s="552"/>
      <c r="BP180" s="552"/>
      <c r="BQ180" s="552"/>
      <c r="BR180" s="552"/>
      <c r="BS180" s="552"/>
      <c r="BT180" s="552"/>
      <c r="BU180" s="552"/>
      <c r="BV180" s="552"/>
      <c r="BW180" s="552"/>
    </row>
    <row r="181" spans="1:75">
      <c r="A181" s="552">
        <v>179</v>
      </c>
      <c r="B181" s="552"/>
      <c r="C181" s="552"/>
      <c r="D181" s="552"/>
      <c r="E181" s="552"/>
      <c r="F181" s="552"/>
      <c r="G181" s="552"/>
      <c r="H181" s="552"/>
      <c r="I181" s="552"/>
      <c r="J181" s="552"/>
      <c r="K181" s="552"/>
      <c r="L181" s="552"/>
      <c r="M181" s="552" t="e">
        <f>VLOOKUP(L181,'償却率（定額法）'!$B$6:$C$104,2)</f>
        <v>#N/A</v>
      </c>
      <c r="N181" s="659"/>
      <c r="O181" s="659"/>
      <c r="P181" s="573">
        <f t="shared" si="51"/>
        <v>0</v>
      </c>
      <c r="Q181" s="574">
        <f t="shared" si="52"/>
        <v>1900</v>
      </c>
      <c r="R181" s="574">
        <f t="shared" si="53"/>
        <v>1</v>
      </c>
      <c r="S181" s="574">
        <f t="shared" si="54"/>
        <v>0</v>
      </c>
      <c r="T181" s="552" t="str">
        <f t="shared" si="55"/>
        <v/>
      </c>
      <c r="U181" s="575"/>
      <c r="V181" s="581">
        <v>1</v>
      </c>
      <c r="W181" s="552"/>
      <c r="X181" s="576">
        <f t="shared" si="50"/>
        <v>0</v>
      </c>
      <c r="Y181" s="576">
        <f t="shared" si="47"/>
        <v>0</v>
      </c>
      <c r="Z181" s="552"/>
      <c r="AA181" s="552"/>
      <c r="AB181" s="552"/>
      <c r="AC181" s="552"/>
      <c r="AD181" s="552"/>
      <c r="AE181" s="552"/>
      <c r="AF181" s="552"/>
      <c r="AG181" s="552"/>
      <c r="AH181" s="552"/>
      <c r="AI181" s="552"/>
      <c r="AJ181" s="552"/>
      <c r="AK181" s="552"/>
      <c r="AL181" s="552"/>
      <c r="AM181" s="552"/>
      <c r="AN181" s="582">
        <f t="shared" si="48"/>
        <v>0</v>
      </c>
      <c r="AO181" s="552"/>
      <c r="AP181" s="577">
        <f t="shared" si="56"/>
        <v>0</v>
      </c>
      <c r="AQ181" s="552"/>
      <c r="AR181" s="552"/>
      <c r="AS181" s="552"/>
      <c r="AT181" s="552"/>
      <c r="AU181" s="552"/>
      <c r="AV181" s="552"/>
      <c r="AW181" s="552"/>
      <c r="AX181" s="552"/>
      <c r="AY181" s="552"/>
      <c r="AZ181" s="552"/>
      <c r="BA181" s="552"/>
      <c r="BB181" s="552"/>
      <c r="BC181" s="583"/>
      <c r="BD181" s="552" t="s">
        <v>85</v>
      </c>
      <c r="BE181" s="552"/>
      <c r="BF181" s="552"/>
      <c r="BG181" s="574">
        <f t="shared" si="49"/>
        <v>0</v>
      </c>
      <c r="BH181" s="552"/>
      <c r="BI181" s="577">
        <f t="shared" si="57"/>
        <v>0</v>
      </c>
      <c r="BJ181" s="552"/>
      <c r="BK181" s="552"/>
      <c r="BL181" s="552"/>
      <c r="BM181" s="552"/>
      <c r="BN181" s="552"/>
      <c r="BO181" s="552"/>
      <c r="BP181" s="552"/>
      <c r="BQ181" s="552"/>
      <c r="BR181" s="552"/>
      <c r="BS181" s="552"/>
      <c r="BT181" s="552"/>
      <c r="BU181" s="552"/>
      <c r="BV181" s="552"/>
      <c r="BW181" s="552"/>
    </row>
    <row r="182" spans="1:75">
      <c r="A182" s="552">
        <v>180</v>
      </c>
      <c r="B182" s="552"/>
      <c r="C182" s="552"/>
      <c r="D182" s="552"/>
      <c r="E182" s="552"/>
      <c r="F182" s="552"/>
      <c r="G182" s="552"/>
      <c r="H182" s="552"/>
      <c r="I182" s="552"/>
      <c r="J182" s="552"/>
      <c r="K182" s="552"/>
      <c r="L182" s="552"/>
      <c r="M182" s="552" t="e">
        <f>VLOOKUP(L182,'償却率（定額法）'!$B$6:$C$104,2)</f>
        <v>#N/A</v>
      </c>
      <c r="N182" s="659"/>
      <c r="O182" s="659"/>
      <c r="P182" s="573">
        <f t="shared" si="51"/>
        <v>0</v>
      </c>
      <c r="Q182" s="574">
        <f t="shared" si="52"/>
        <v>1900</v>
      </c>
      <c r="R182" s="574">
        <f t="shared" si="53"/>
        <v>1</v>
      </c>
      <c r="S182" s="574">
        <f t="shared" si="54"/>
        <v>0</v>
      </c>
      <c r="T182" s="552" t="str">
        <f t="shared" si="55"/>
        <v/>
      </c>
      <c r="U182" s="575"/>
      <c r="V182" s="581">
        <v>1</v>
      </c>
      <c r="W182" s="552"/>
      <c r="X182" s="576">
        <f t="shared" si="50"/>
        <v>0</v>
      </c>
      <c r="Y182" s="576">
        <f t="shared" si="47"/>
        <v>0</v>
      </c>
      <c r="Z182" s="552"/>
      <c r="AA182" s="552"/>
      <c r="AB182" s="552"/>
      <c r="AC182" s="552"/>
      <c r="AD182" s="552"/>
      <c r="AE182" s="552"/>
      <c r="AF182" s="552"/>
      <c r="AG182" s="552"/>
      <c r="AH182" s="552"/>
      <c r="AI182" s="552"/>
      <c r="AJ182" s="552"/>
      <c r="AK182" s="552"/>
      <c r="AL182" s="552"/>
      <c r="AM182" s="552"/>
      <c r="AN182" s="582">
        <f t="shared" si="48"/>
        <v>0</v>
      </c>
      <c r="AO182" s="552"/>
      <c r="AP182" s="577">
        <f t="shared" si="56"/>
        <v>0</v>
      </c>
      <c r="AQ182" s="552"/>
      <c r="AR182" s="552"/>
      <c r="AS182" s="552"/>
      <c r="AT182" s="552"/>
      <c r="AU182" s="552"/>
      <c r="AV182" s="552"/>
      <c r="AW182" s="552"/>
      <c r="AX182" s="552"/>
      <c r="AY182" s="552"/>
      <c r="AZ182" s="552"/>
      <c r="BA182" s="552"/>
      <c r="BB182" s="552"/>
      <c r="BC182" s="583"/>
      <c r="BD182" s="552" t="s">
        <v>85</v>
      </c>
      <c r="BE182" s="552"/>
      <c r="BF182" s="552"/>
      <c r="BG182" s="574">
        <f t="shared" si="49"/>
        <v>0</v>
      </c>
      <c r="BH182" s="552"/>
      <c r="BI182" s="577">
        <f t="shared" si="57"/>
        <v>0</v>
      </c>
      <c r="BJ182" s="552"/>
      <c r="BK182" s="552"/>
      <c r="BL182" s="552"/>
      <c r="BM182" s="552"/>
      <c r="BN182" s="552"/>
      <c r="BO182" s="552"/>
      <c r="BP182" s="552"/>
      <c r="BQ182" s="552"/>
      <c r="BR182" s="552"/>
      <c r="BS182" s="552"/>
      <c r="BT182" s="552"/>
      <c r="BU182" s="552"/>
      <c r="BV182" s="552"/>
      <c r="BW182" s="552"/>
    </row>
    <row r="183" spans="1:75">
      <c r="A183" s="552">
        <v>181</v>
      </c>
      <c r="B183" s="552"/>
      <c r="C183" s="552"/>
      <c r="D183" s="552"/>
      <c r="E183" s="552"/>
      <c r="F183" s="552"/>
      <c r="G183" s="552"/>
      <c r="H183" s="552"/>
      <c r="I183" s="552"/>
      <c r="J183" s="552"/>
      <c r="K183" s="552"/>
      <c r="L183" s="552"/>
      <c r="M183" s="552" t="e">
        <f>VLOOKUP(L183,'償却率（定額法）'!$B$6:$C$104,2)</f>
        <v>#N/A</v>
      </c>
      <c r="N183" s="659"/>
      <c r="O183" s="659"/>
      <c r="P183" s="573">
        <f t="shared" si="51"/>
        <v>0</v>
      </c>
      <c r="Q183" s="574">
        <f t="shared" si="52"/>
        <v>1900</v>
      </c>
      <c r="R183" s="574">
        <f t="shared" si="53"/>
        <v>1</v>
      </c>
      <c r="S183" s="574">
        <f t="shared" si="54"/>
        <v>0</v>
      </c>
      <c r="T183" s="552" t="str">
        <f t="shared" si="55"/>
        <v/>
      </c>
      <c r="U183" s="575"/>
      <c r="V183" s="581">
        <v>1</v>
      </c>
      <c r="W183" s="552"/>
      <c r="X183" s="576">
        <f t="shared" si="50"/>
        <v>0</v>
      </c>
      <c r="Y183" s="576">
        <f t="shared" si="47"/>
        <v>0</v>
      </c>
      <c r="Z183" s="552"/>
      <c r="AA183" s="552"/>
      <c r="AB183" s="552"/>
      <c r="AC183" s="552"/>
      <c r="AD183" s="552"/>
      <c r="AE183" s="552"/>
      <c r="AF183" s="552"/>
      <c r="AG183" s="552"/>
      <c r="AH183" s="552"/>
      <c r="AI183" s="552"/>
      <c r="AJ183" s="552"/>
      <c r="AK183" s="552"/>
      <c r="AL183" s="552"/>
      <c r="AM183" s="552"/>
      <c r="AN183" s="582">
        <f t="shared" si="48"/>
        <v>0</v>
      </c>
      <c r="AO183" s="552"/>
      <c r="AP183" s="577">
        <f t="shared" si="56"/>
        <v>0</v>
      </c>
      <c r="AQ183" s="552"/>
      <c r="AR183" s="552"/>
      <c r="AS183" s="552"/>
      <c r="AT183" s="552"/>
      <c r="AU183" s="552"/>
      <c r="AV183" s="552"/>
      <c r="AW183" s="552"/>
      <c r="AX183" s="552"/>
      <c r="AY183" s="552"/>
      <c r="AZ183" s="552"/>
      <c r="BA183" s="552"/>
      <c r="BB183" s="552"/>
      <c r="BC183" s="583"/>
      <c r="BD183" s="552" t="s">
        <v>85</v>
      </c>
      <c r="BE183" s="552"/>
      <c r="BF183" s="552"/>
      <c r="BG183" s="574">
        <f t="shared" si="49"/>
        <v>0</v>
      </c>
      <c r="BH183" s="552"/>
      <c r="BI183" s="577">
        <f t="shared" si="57"/>
        <v>0</v>
      </c>
      <c r="BJ183" s="552"/>
      <c r="BK183" s="552"/>
      <c r="BL183" s="552"/>
      <c r="BM183" s="552"/>
      <c r="BN183" s="552"/>
      <c r="BO183" s="552"/>
      <c r="BP183" s="552"/>
      <c r="BQ183" s="552"/>
      <c r="BR183" s="552"/>
      <c r="BS183" s="552"/>
      <c r="BT183" s="552"/>
      <c r="BU183" s="552"/>
      <c r="BV183" s="552"/>
      <c r="BW183" s="552"/>
    </row>
    <row r="184" spans="1:75">
      <c r="A184" s="552">
        <v>182</v>
      </c>
      <c r="B184" s="552"/>
      <c r="C184" s="552"/>
      <c r="D184" s="552"/>
      <c r="E184" s="552"/>
      <c r="F184" s="552"/>
      <c r="G184" s="552"/>
      <c r="H184" s="552"/>
      <c r="I184" s="552"/>
      <c r="J184" s="552"/>
      <c r="K184" s="552"/>
      <c r="L184" s="552"/>
      <c r="M184" s="552" t="e">
        <f>VLOOKUP(L184,'償却率（定額法）'!$B$6:$C$104,2)</f>
        <v>#N/A</v>
      </c>
      <c r="N184" s="659"/>
      <c r="O184" s="659"/>
      <c r="P184" s="573">
        <f t="shared" si="51"/>
        <v>0</v>
      </c>
      <c r="Q184" s="574">
        <f t="shared" si="52"/>
        <v>1900</v>
      </c>
      <c r="R184" s="574">
        <f t="shared" si="53"/>
        <v>1</v>
      </c>
      <c r="S184" s="574">
        <f t="shared" si="54"/>
        <v>0</v>
      </c>
      <c r="T184" s="552" t="str">
        <f t="shared" si="55"/>
        <v/>
      </c>
      <c r="U184" s="575"/>
      <c r="V184" s="581">
        <v>1</v>
      </c>
      <c r="W184" s="552"/>
      <c r="X184" s="576">
        <f t="shared" si="50"/>
        <v>0</v>
      </c>
      <c r="Y184" s="576">
        <f t="shared" si="47"/>
        <v>0</v>
      </c>
      <c r="Z184" s="552"/>
      <c r="AA184" s="552"/>
      <c r="AB184" s="552"/>
      <c r="AC184" s="552"/>
      <c r="AD184" s="552"/>
      <c r="AE184" s="552"/>
      <c r="AF184" s="552"/>
      <c r="AG184" s="552"/>
      <c r="AH184" s="552"/>
      <c r="AI184" s="552"/>
      <c r="AJ184" s="552"/>
      <c r="AK184" s="552"/>
      <c r="AL184" s="552"/>
      <c r="AM184" s="552"/>
      <c r="AN184" s="582">
        <f t="shared" si="48"/>
        <v>0</v>
      </c>
      <c r="AO184" s="552"/>
      <c r="AP184" s="577">
        <f t="shared" si="56"/>
        <v>0</v>
      </c>
      <c r="AQ184" s="552"/>
      <c r="AR184" s="552"/>
      <c r="AS184" s="552"/>
      <c r="AT184" s="552"/>
      <c r="AU184" s="552"/>
      <c r="AV184" s="552"/>
      <c r="AW184" s="552"/>
      <c r="AX184" s="552"/>
      <c r="AY184" s="552"/>
      <c r="AZ184" s="552"/>
      <c r="BA184" s="552"/>
      <c r="BB184" s="552"/>
      <c r="BC184" s="583"/>
      <c r="BD184" s="552" t="s">
        <v>85</v>
      </c>
      <c r="BE184" s="552"/>
      <c r="BF184" s="552"/>
      <c r="BG184" s="574">
        <f t="shared" si="49"/>
        <v>0</v>
      </c>
      <c r="BH184" s="552"/>
      <c r="BI184" s="577">
        <f t="shared" si="57"/>
        <v>0</v>
      </c>
      <c r="BJ184" s="552"/>
      <c r="BK184" s="552"/>
      <c r="BL184" s="552"/>
      <c r="BM184" s="552"/>
      <c r="BN184" s="552"/>
      <c r="BO184" s="552"/>
      <c r="BP184" s="552"/>
      <c r="BQ184" s="552"/>
      <c r="BR184" s="552"/>
      <c r="BS184" s="552"/>
      <c r="BT184" s="552"/>
      <c r="BU184" s="552"/>
      <c r="BV184" s="552"/>
      <c r="BW184" s="552"/>
    </row>
    <row r="185" spans="1:75">
      <c r="A185" s="552">
        <v>183</v>
      </c>
      <c r="B185" s="552"/>
      <c r="C185" s="552"/>
      <c r="D185" s="552"/>
      <c r="E185" s="552"/>
      <c r="F185" s="552"/>
      <c r="G185" s="552"/>
      <c r="H185" s="552"/>
      <c r="I185" s="552"/>
      <c r="J185" s="552"/>
      <c r="K185" s="552"/>
      <c r="L185" s="552"/>
      <c r="M185" s="552" t="e">
        <f>VLOOKUP(L185,'償却率（定額法）'!$B$6:$C$104,2)</f>
        <v>#N/A</v>
      </c>
      <c r="N185" s="659"/>
      <c r="O185" s="659"/>
      <c r="P185" s="573">
        <f t="shared" si="51"/>
        <v>0</v>
      </c>
      <c r="Q185" s="574">
        <f t="shared" si="52"/>
        <v>1900</v>
      </c>
      <c r="R185" s="574">
        <f t="shared" si="53"/>
        <v>1</v>
      </c>
      <c r="S185" s="574">
        <f t="shared" si="54"/>
        <v>0</v>
      </c>
      <c r="T185" s="552" t="str">
        <f t="shared" si="55"/>
        <v/>
      </c>
      <c r="U185" s="575"/>
      <c r="V185" s="581">
        <v>1</v>
      </c>
      <c r="W185" s="552"/>
      <c r="X185" s="576">
        <f t="shared" si="50"/>
        <v>0</v>
      </c>
      <c r="Y185" s="576">
        <f t="shared" si="47"/>
        <v>0</v>
      </c>
      <c r="Z185" s="552"/>
      <c r="AA185" s="552"/>
      <c r="AB185" s="552"/>
      <c r="AC185" s="552"/>
      <c r="AD185" s="552"/>
      <c r="AE185" s="552"/>
      <c r="AF185" s="552"/>
      <c r="AG185" s="552"/>
      <c r="AH185" s="552"/>
      <c r="AI185" s="552"/>
      <c r="AJ185" s="552"/>
      <c r="AK185" s="552"/>
      <c r="AL185" s="552"/>
      <c r="AM185" s="552"/>
      <c r="AN185" s="582">
        <f t="shared" si="48"/>
        <v>0</v>
      </c>
      <c r="AO185" s="552"/>
      <c r="AP185" s="577">
        <f t="shared" si="56"/>
        <v>0</v>
      </c>
      <c r="AQ185" s="552"/>
      <c r="AR185" s="552"/>
      <c r="AS185" s="552"/>
      <c r="AT185" s="552"/>
      <c r="AU185" s="552"/>
      <c r="AV185" s="552"/>
      <c r="AW185" s="552"/>
      <c r="AX185" s="552"/>
      <c r="AY185" s="552"/>
      <c r="AZ185" s="552"/>
      <c r="BA185" s="552"/>
      <c r="BB185" s="552"/>
      <c r="BC185" s="583"/>
      <c r="BD185" s="552" t="s">
        <v>85</v>
      </c>
      <c r="BE185" s="552"/>
      <c r="BF185" s="552"/>
      <c r="BG185" s="574">
        <f t="shared" si="49"/>
        <v>0</v>
      </c>
      <c r="BH185" s="552"/>
      <c r="BI185" s="577">
        <f t="shared" si="57"/>
        <v>0</v>
      </c>
      <c r="BJ185" s="552"/>
      <c r="BK185" s="552"/>
      <c r="BL185" s="552"/>
      <c r="BM185" s="552"/>
      <c r="BN185" s="552"/>
      <c r="BO185" s="552"/>
      <c r="BP185" s="552"/>
      <c r="BQ185" s="552"/>
      <c r="BR185" s="552"/>
      <c r="BS185" s="552"/>
      <c r="BT185" s="552"/>
      <c r="BU185" s="552"/>
      <c r="BV185" s="552"/>
      <c r="BW185" s="552"/>
    </row>
    <row r="186" spans="1:75">
      <c r="A186" s="552">
        <v>184</v>
      </c>
      <c r="B186" s="552"/>
      <c r="C186" s="552"/>
      <c r="D186" s="552"/>
      <c r="E186" s="552"/>
      <c r="F186" s="552"/>
      <c r="G186" s="552"/>
      <c r="H186" s="552"/>
      <c r="I186" s="552"/>
      <c r="J186" s="552"/>
      <c r="K186" s="552"/>
      <c r="L186" s="552"/>
      <c r="M186" s="552" t="e">
        <f>VLOOKUP(L186,'償却率（定額法）'!$B$6:$C$104,2)</f>
        <v>#N/A</v>
      </c>
      <c r="N186" s="659"/>
      <c r="O186" s="659"/>
      <c r="P186" s="573">
        <f t="shared" si="51"/>
        <v>0</v>
      </c>
      <c r="Q186" s="574">
        <f t="shared" si="52"/>
        <v>1900</v>
      </c>
      <c r="R186" s="574">
        <f t="shared" si="53"/>
        <v>1</v>
      </c>
      <c r="S186" s="574">
        <f t="shared" si="54"/>
        <v>0</v>
      </c>
      <c r="T186" s="552" t="str">
        <f t="shared" si="55"/>
        <v/>
      </c>
      <c r="U186" s="575"/>
      <c r="V186" s="581">
        <v>1</v>
      </c>
      <c r="W186" s="552"/>
      <c r="X186" s="576">
        <f t="shared" si="50"/>
        <v>0</v>
      </c>
      <c r="Y186" s="576">
        <f t="shared" si="47"/>
        <v>0</v>
      </c>
      <c r="Z186" s="552"/>
      <c r="AA186" s="552"/>
      <c r="AB186" s="552"/>
      <c r="AC186" s="552"/>
      <c r="AD186" s="552"/>
      <c r="AE186" s="552"/>
      <c r="AF186" s="552"/>
      <c r="AG186" s="552"/>
      <c r="AH186" s="552"/>
      <c r="AI186" s="552"/>
      <c r="AJ186" s="552"/>
      <c r="AK186" s="552"/>
      <c r="AL186" s="552"/>
      <c r="AM186" s="552"/>
      <c r="AN186" s="582">
        <f t="shared" si="48"/>
        <v>0</v>
      </c>
      <c r="AO186" s="552"/>
      <c r="AP186" s="577">
        <f t="shared" si="56"/>
        <v>0</v>
      </c>
      <c r="AQ186" s="552"/>
      <c r="AR186" s="552"/>
      <c r="AS186" s="552"/>
      <c r="AT186" s="552"/>
      <c r="AU186" s="552"/>
      <c r="AV186" s="552"/>
      <c r="AW186" s="552"/>
      <c r="AX186" s="552"/>
      <c r="AY186" s="552"/>
      <c r="AZ186" s="552"/>
      <c r="BA186" s="552"/>
      <c r="BB186" s="552"/>
      <c r="BC186" s="583"/>
      <c r="BD186" s="552" t="s">
        <v>85</v>
      </c>
      <c r="BE186" s="552"/>
      <c r="BF186" s="552"/>
      <c r="BG186" s="574">
        <f t="shared" si="49"/>
        <v>0</v>
      </c>
      <c r="BH186" s="552"/>
      <c r="BI186" s="577">
        <f t="shared" si="57"/>
        <v>0</v>
      </c>
      <c r="BJ186" s="552"/>
      <c r="BK186" s="552"/>
      <c r="BL186" s="552"/>
      <c r="BM186" s="552"/>
      <c r="BN186" s="552"/>
      <c r="BO186" s="552"/>
      <c r="BP186" s="552"/>
      <c r="BQ186" s="552"/>
      <c r="BR186" s="552"/>
      <c r="BS186" s="552"/>
      <c r="BT186" s="552"/>
      <c r="BU186" s="552"/>
      <c r="BV186" s="552"/>
      <c r="BW186" s="552"/>
    </row>
    <row r="187" spans="1:75">
      <c r="A187" s="552">
        <v>185</v>
      </c>
      <c r="B187" s="552"/>
      <c r="C187" s="552"/>
      <c r="D187" s="552"/>
      <c r="E187" s="552"/>
      <c r="F187" s="552"/>
      <c r="G187" s="552"/>
      <c r="H187" s="552"/>
      <c r="I187" s="552"/>
      <c r="J187" s="552"/>
      <c r="K187" s="552"/>
      <c r="L187" s="552"/>
      <c r="M187" s="552" t="e">
        <f>VLOOKUP(L187,'償却率（定額法）'!$B$6:$C$104,2)</f>
        <v>#N/A</v>
      </c>
      <c r="N187" s="659"/>
      <c r="O187" s="659"/>
      <c r="P187" s="573">
        <f t="shared" si="51"/>
        <v>0</v>
      </c>
      <c r="Q187" s="574">
        <f t="shared" si="52"/>
        <v>1900</v>
      </c>
      <c r="R187" s="574">
        <f t="shared" si="53"/>
        <v>1</v>
      </c>
      <c r="S187" s="574">
        <f t="shared" si="54"/>
        <v>0</v>
      </c>
      <c r="T187" s="552" t="str">
        <f t="shared" si="55"/>
        <v/>
      </c>
      <c r="U187" s="575"/>
      <c r="V187" s="581">
        <v>1</v>
      </c>
      <c r="W187" s="552"/>
      <c r="X187" s="576">
        <f t="shared" si="50"/>
        <v>0</v>
      </c>
      <c r="Y187" s="576">
        <f t="shared" si="47"/>
        <v>0</v>
      </c>
      <c r="Z187" s="552"/>
      <c r="AA187" s="552"/>
      <c r="AB187" s="552"/>
      <c r="AC187" s="552"/>
      <c r="AD187" s="552"/>
      <c r="AE187" s="552"/>
      <c r="AF187" s="552"/>
      <c r="AG187" s="552"/>
      <c r="AH187" s="552"/>
      <c r="AI187" s="552"/>
      <c r="AJ187" s="552"/>
      <c r="AK187" s="552"/>
      <c r="AL187" s="552"/>
      <c r="AM187" s="552"/>
      <c r="AN187" s="582">
        <f t="shared" si="48"/>
        <v>0</v>
      </c>
      <c r="AO187" s="552"/>
      <c r="AP187" s="577">
        <f t="shared" si="56"/>
        <v>0</v>
      </c>
      <c r="AQ187" s="552"/>
      <c r="AR187" s="552"/>
      <c r="AS187" s="552"/>
      <c r="AT187" s="552"/>
      <c r="AU187" s="552"/>
      <c r="AV187" s="552"/>
      <c r="AW187" s="552"/>
      <c r="AX187" s="552"/>
      <c r="AY187" s="552"/>
      <c r="AZ187" s="552"/>
      <c r="BA187" s="552"/>
      <c r="BB187" s="552"/>
      <c r="BC187" s="583"/>
      <c r="BD187" s="552" t="s">
        <v>85</v>
      </c>
      <c r="BE187" s="552"/>
      <c r="BF187" s="552"/>
      <c r="BG187" s="574">
        <f t="shared" si="49"/>
        <v>0</v>
      </c>
      <c r="BH187" s="552"/>
      <c r="BI187" s="577">
        <f t="shared" si="57"/>
        <v>0</v>
      </c>
      <c r="BJ187" s="552"/>
      <c r="BK187" s="552"/>
      <c r="BL187" s="552"/>
      <c r="BM187" s="552"/>
      <c r="BN187" s="552"/>
      <c r="BO187" s="552"/>
      <c r="BP187" s="552"/>
      <c r="BQ187" s="552"/>
      <c r="BR187" s="552"/>
      <c r="BS187" s="552"/>
      <c r="BT187" s="552"/>
      <c r="BU187" s="552"/>
      <c r="BV187" s="552"/>
      <c r="BW187" s="552"/>
    </row>
    <row r="188" spans="1:75">
      <c r="A188" s="552">
        <v>186</v>
      </c>
      <c r="B188" s="552"/>
      <c r="C188" s="552"/>
      <c r="D188" s="552"/>
      <c r="E188" s="552"/>
      <c r="F188" s="552"/>
      <c r="G188" s="552"/>
      <c r="H188" s="552"/>
      <c r="I188" s="552"/>
      <c r="J188" s="552"/>
      <c r="K188" s="552"/>
      <c r="L188" s="552"/>
      <c r="M188" s="552" t="e">
        <f>VLOOKUP(L188,'償却率（定額法）'!$B$6:$C$104,2)</f>
        <v>#N/A</v>
      </c>
      <c r="N188" s="659"/>
      <c r="O188" s="659"/>
      <c r="P188" s="573">
        <f t="shared" si="51"/>
        <v>0</v>
      </c>
      <c r="Q188" s="574">
        <f t="shared" si="52"/>
        <v>1900</v>
      </c>
      <c r="R188" s="574">
        <f t="shared" si="53"/>
        <v>1</v>
      </c>
      <c r="S188" s="574">
        <f t="shared" si="54"/>
        <v>0</v>
      </c>
      <c r="T188" s="552" t="str">
        <f t="shared" si="55"/>
        <v/>
      </c>
      <c r="U188" s="575"/>
      <c r="V188" s="581">
        <v>1</v>
      </c>
      <c r="W188" s="552"/>
      <c r="X188" s="576">
        <f t="shared" si="50"/>
        <v>0</v>
      </c>
      <c r="Y188" s="576">
        <f t="shared" si="47"/>
        <v>0</v>
      </c>
      <c r="Z188" s="552"/>
      <c r="AA188" s="552"/>
      <c r="AB188" s="552"/>
      <c r="AC188" s="552"/>
      <c r="AD188" s="552"/>
      <c r="AE188" s="552"/>
      <c r="AF188" s="552"/>
      <c r="AG188" s="552"/>
      <c r="AH188" s="552"/>
      <c r="AI188" s="552"/>
      <c r="AJ188" s="552"/>
      <c r="AK188" s="552"/>
      <c r="AL188" s="552"/>
      <c r="AM188" s="552"/>
      <c r="AN188" s="582">
        <f t="shared" si="48"/>
        <v>0</v>
      </c>
      <c r="AO188" s="552"/>
      <c r="AP188" s="577">
        <f t="shared" si="56"/>
        <v>0</v>
      </c>
      <c r="AQ188" s="552"/>
      <c r="AR188" s="552"/>
      <c r="AS188" s="552"/>
      <c r="AT188" s="552"/>
      <c r="AU188" s="552"/>
      <c r="AV188" s="552"/>
      <c r="AW188" s="552"/>
      <c r="AX188" s="552"/>
      <c r="AY188" s="552"/>
      <c r="AZ188" s="552"/>
      <c r="BA188" s="552"/>
      <c r="BB188" s="552"/>
      <c r="BC188" s="583"/>
      <c r="BD188" s="552" t="s">
        <v>85</v>
      </c>
      <c r="BE188" s="552"/>
      <c r="BF188" s="552"/>
      <c r="BG188" s="574">
        <f t="shared" si="49"/>
        <v>0</v>
      </c>
      <c r="BH188" s="552"/>
      <c r="BI188" s="577">
        <f t="shared" si="57"/>
        <v>0</v>
      </c>
      <c r="BJ188" s="552"/>
      <c r="BK188" s="552"/>
      <c r="BL188" s="552"/>
      <c r="BM188" s="552"/>
      <c r="BN188" s="552"/>
      <c r="BO188" s="552"/>
      <c r="BP188" s="552"/>
      <c r="BQ188" s="552"/>
      <c r="BR188" s="552"/>
      <c r="BS188" s="552"/>
      <c r="BT188" s="552"/>
      <c r="BU188" s="552"/>
      <c r="BV188" s="552"/>
      <c r="BW188" s="552"/>
    </row>
    <row r="189" spans="1:75">
      <c r="A189" s="552">
        <v>187</v>
      </c>
      <c r="B189" s="552"/>
      <c r="C189" s="552"/>
      <c r="D189" s="552"/>
      <c r="E189" s="552"/>
      <c r="F189" s="552"/>
      <c r="G189" s="552"/>
      <c r="H189" s="552"/>
      <c r="I189" s="552"/>
      <c r="J189" s="552"/>
      <c r="K189" s="552"/>
      <c r="L189" s="552"/>
      <c r="M189" s="552" t="e">
        <f>VLOOKUP(L189,'償却率（定額法）'!$B$6:$C$104,2)</f>
        <v>#N/A</v>
      </c>
      <c r="N189" s="659"/>
      <c r="O189" s="659"/>
      <c r="P189" s="573">
        <f t="shared" si="51"/>
        <v>0</v>
      </c>
      <c r="Q189" s="574">
        <f t="shared" si="52"/>
        <v>1900</v>
      </c>
      <c r="R189" s="574">
        <f t="shared" si="53"/>
        <v>1</v>
      </c>
      <c r="S189" s="574">
        <f t="shared" si="54"/>
        <v>0</v>
      </c>
      <c r="T189" s="552" t="str">
        <f t="shared" si="55"/>
        <v/>
      </c>
      <c r="U189" s="575"/>
      <c r="V189" s="581">
        <v>1</v>
      </c>
      <c r="W189" s="552"/>
      <c r="X189" s="576">
        <f t="shared" si="50"/>
        <v>0</v>
      </c>
      <c r="Y189" s="576">
        <f t="shared" si="47"/>
        <v>0</v>
      </c>
      <c r="Z189" s="552"/>
      <c r="AA189" s="552"/>
      <c r="AB189" s="552"/>
      <c r="AC189" s="552"/>
      <c r="AD189" s="552"/>
      <c r="AE189" s="552"/>
      <c r="AF189" s="552"/>
      <c r="AG189" s="552"/>
      <c r="AH189" s="552"/>
      <c r="AI189" s="552"/>
      <c r="AJ189" s="552"/>
      <c r="AK189" s="552"/>
      <c r="AL189" s="552"/>
      <c r="AM189" s="552"/>
      <c r="AN189" s="582">
        <f t="shared" si="48"/>
        <v>0</v>
      </c>
      <c r="AO189" s="552"/>
      <c r="AP189" s="577">
        <f t="shared" si="56"/>
        <v>0</v>
      </c>
      <c r="AQ189" s="552"/>
      <c r="AR189" s="552"/>
      <c r="AS189" s="552"/>
      <c r="AT189" s="552"/>
      <c r="AU189" s="552"/>
      <c r="AV189" s="552"/>
      <c r="AW189" s="552"/>
      <c r="AX189" s="552"/>
      <c r="AY189" s="552"/>
      <c r="AZ189" s="552"/>
      <c r="BA189" s="552"/>
      <c r="BB189" s="552"/>
      <c r="BC189" s="583"/>
      <c r="BD189" s="552" t="s">
        <v>85</v>
      </c>
      <c r="BE189" s="552"/>
      <c r="BF189" s="552"/>
      <c r="BG189" s="574">
        <f t="shared" si="49"/>
        <v>0</v>
      </c>
      <c r="BH189" s="552"/>
      <c r="BI189" s="577">
        <f t="shared" si="57"/>
        <v>0</v>
      </c>
      <c r="BJ189" s="552"/>
      <c r="BK189" s="552"/>
      <c r="BL189" s="552"/>
      <c r="BM189" s="552"/>
      <c r="BN189" s="552"/>
      <c r="BO189" s="552"/>
      <c r="BP189" s="552"/>
      <c r="BQ189" s="552"/>
      <c r="BR189" s="552"/>
      <c r="BS189" s="552"/>
      <c r="BT189" s="552"/>
      <c r="BU189" s="552"/>
      <c r="BV189" s="552"/>
      <c r="BW189" s="552"/>
    </row>
    <row r="190" spans="1:75">
      <c r="A190" s="552">
        <v>188</v>
      </c>
      <c r="B190" s="552"/>
      <c r="C190" s="552"/>
      <c r="D190" s="552"/>
      <c r="E190" s="552"/>
      <c r="F190" s="552"/>
      <c r="G190" s="552"/>
      <c r="H190" s="552"/>
      <c r="I190" s="552"/>
      <c r="J190" s="552"/>
      <c r="K190" s="552"/>
      <c r="L190" s="552"/>
      <c r="M190" s="552" t="e">
        <f>VLOOKUP(L190,'償却率（定額法）'!$B$6:$C$104,2)</f>
        <v>#N/A</v>
      </c>
      <c r="N190" s="659"/>
      <c r="O190" s="659"/>
      <c r="P190" s="573">
        <f t="shared" si="51"/>
        <v>0</v>
      </c>
      <c r="Q190" s="574">
        <f t="shared" si="52"/>
        <v>1900</v>
      </c>
      <c r="R190" s="574">
        <f t="shared" si="53"/>
        <v>1</v>
      </c>
      <c r="S190" s="574">
        <f t="shared" si="54"/>
        <v>0</v>
      </c>
      <c r="T190" s="552" t="str">
        <f t="shared" si="55"/>
        <v/>
      </c>
      <c r="U190" s="575"/>
      <c r="V190" s="581">
        <v>1</v>
      </c>
      <c r="W190" s="552"/>
      <c r="X190" s="576">
        <f t="shared" si="50"/>
        <v>0</v>
      </c>
      <c r="Y190" s="576">
        <f t="shared" si="47"/>
        <v>0</v>
      </c>
      <c r="Z190" s="552"/>
      <c r="AA190" s="552"/>
      <c r="AB190" s="552"/>
      <c r="AC190" s="552"/>
      <c r="AD190" s="552"/>
      <c r="AE190" s="552"/>
      <c r="AF190" s="552"/>
      <c r="AG190" s="552"/>
      <c r="AH190" s="552"/>
      <c r="AI190" s="552"/>
      <c r="AJ190" s="552"/>
      <c r="AK190" s="552"/>
      <c r="AL190" s="552"/>
      <c r="AM190" s="552"/>
      <c r="AN190" s="582">
        <f t="shared" si="48"/>
        <v>0</v>
      </c>
      <c r="AO190" s="552"/>
      <c r="AP190" s="577">
        <f t="shared" si="56"/>
        <v>0</v>
      </c>
      <c r="AQ190" s="552"/>
      <c r="AR190" s="552"/>
      <c r="AS190" s="552"/>
      <c r="AT190" s="552"/>
      <c r="AU190" s="552"/>
      <c r="AV190" s="552"/>
      <c r="AW190" s="552"/>
      <c r="AX190" s="552"/>
      <c r="AY190" s="552"/>
      <c r="AZ190" s="552"/>
      <c r="BA190" s="552"/>
      <c r="BB190" s="552"/>
      <c r="BC190" s="583"/>
      <c r="BD190" s="552" t="s">
        <v>85</v>
      </c>
      <c r="BE190" s="552"/>
      <c r="BF190" s="552"/>
      <c r="BG190" s="574">
        <f t="shared" si="49"/>
        <v>0</v>
      </c>
      <c r="BH190" s="552"/>
      <c r="BI190" s="577">
        <f t="shared" si="57"/>
        <v>0</v>
      </c>
      <c r="BJ190" s="552"/>
      <c r="BK190" s="552"/>
      <c r="BL190" s="552"/>
      <c r="BM190" s="552"/>
      <c r="BN190" s="552"/>
      <c r="BO190" s="552"/>
      <c r="BP190" s="552"/>
      <c r="BQ190" s="552"/>
      <c r="BR190" s="552"/>
      <c r="BS190" s="552"/>
      <c r="BT190" s="552"/>
      <c r="BU190" s="552"/>
      <c r="BV190" s="552"/>
      <c r="BW190" s="552"/>
    </row>
    <row r="191" spans="1:75">
      <c r="A191" s="552">
        <v>189</v>
      </c>
      <c r="B191" s="552"/>
      <c r="C191" s="552"/>
      <c r="D191" s="552"/>
      <c r="E191" s="552"/>
      <c r="F191" s="552"/>
      <c r="G191" s="552"/>
      <c r="H191" s="552"/>
      <c r="I191" s="552"/>
      <c r="J191" s="552"/>
      <c r="K191" s="552"/>
      <c r="L191" s="552"/>
      <c r="M191" s="552" t="e">
        <f>VLOOKUP(L191,'償却率（定額法）'!$B$6:$C$104,2)</f>
        <v>#N/A</v>
      </c>
      <c r="N191" s="659"/>
      <c r="O191" s="659"/>
      <c r="P191" s="573">
        <f t="shared" si="51"/>
        <v>0</v>
      </c>
      <c r="Q191" s="574">
        <f t="shared" si="52"/>
        <v>1900</v>
      </c>
      <c r="R191" s="574">
        <f t="shared" si="53"/>
        <v>1</v>
      </c>
      <c r="S191" s="574">
        <f t="shared" si="54"/>
        <v>0</v>
      </c>
      <c r="T191" s="552" t="str">
        <f t="shared" si="55"/>
        <v/>
      </c>
      <c r="U191" s="575"/>
      <c r="V191" s="581">
        <v>1</v>
      </c>
      <c r="W191" s="552"/>
      <c r="X191" s="576">
        <f t="shared" si="50"/>
        <v>0</v>
      </c>
      <c r="Y191" s="576">
        <f t="shared" si="47"/>
        <v>0</v>
      </c>
      <c r="Z191" s="552"/>
      <c r="AA191" s="552"/>
      <c r="AB191" s="552"/>
      <c r="AC191" s="552"/>
      <c r="AD191" s="552"/>
      <c r="AE191" s="552"/>
      <c r="AF191" s="552"/>
      <c r="AG191" s="552"/>
      <c r="AH191" s="552"/>
      <c r="AI191" s="552"/>
      <c r="AJ191" s="552"/>
      <c r="AK191" s="552"/>
      <c r="AL191" s="552"/>
      <c r="AM191" s="552"/>
      <c r="AN191" s="582">
        <f t="shared" si="48"/>
        <v>0</v>
      </c>
      <c r="AO191" s="552"/>
      <c r="AP191" s="577">
        <f t="shared" si="56"/>
        <v>0</v>
      </c>
      <c r="AQ191" s="552"/>
      <c r="AR191" s="552"/>
      <c r="AS191" s="552"/>
      <c r="AT191" s="552"/>
      <c r="AU191" s="552"/>
      <c r="AV191" s="552"/>
      <c r="AW191" s="552"/>
      <c r="AX191" s="552"/>
      <c r="AY191" s="552"/>
      <c r="AZ191" s="552"/>
      <c r="BA191" s="552"/>
      <c r="BB191" s="552"/>
      <c r="BC191" s="583"/>
      <c r="BD191" s="552" t="s">
        <v>85</v>
      </c>
      <c r="BE191" s="552"/>
      <c r="BF191" s="552"/>
      <c r="BG191" s="574">
        <f t="shared" si="49"/>
        <v>0</v>
      </c>
      <c r="BH191" s="552"/>
      <c r="BI191" s="577">
        <f t="shared" si="57"/>
        <v>0</v>
      </c>
      <c r="BJ191" s="552"/>
      <c r="BK191" s="552"/>
      <c r="BL191" s="552"/>
      <c r="BM191" s="552"/>
      <c r="BN191" s="552"/>
      <c r="BO191" s="552"/>
      <c r="BP191" s="552"/>
      <c r="BQ191" s="552"/>
      <c r="BR191" s="552"/>
      <c r="BS191" s="552"/>
      <c r="BT191" s="552"/>
      <c r="BU191" s="552"/>
      <c r="BV191" s="552"/>
      <c r="BW191" s="552"/>
    </row>
    <row r="192" spans="1:75">
      <c r="A192" s="552">
        <v>190</v>
      </c>
      <c r="B192" s="552"/>
      <c r="C192" s="552"/>
      <c r="D192" s="552"/>
      <c r="E192" s="552"/>
      <c r="F192" s="552"/>
      <c r="G192" s="552"/>
      <c r="H192" s="552"/>
      <c r="I192" s="552"/>
      <c r="J192" s="552"/>
      <c r="K192" s="552"/>
      <c r="L192" s="552"/>
      <c r="M192" s="552" t="e">
        <f>VLOOKUP(L192,'償却率（定額法）'!$B$6:$C$104,2)</f>
        <v>#N/A</v>
      </c>
      <c r="N192" s="659"/>
      <c r="O192" s="659"/>
      <c r="P192" s="573">
        <f t="shared" si="51"/>
        <v>0</v>
      </c>
      <c r="Q192" s="574">
        <f t="shared" si="52"/>
        <v>1900</v>
      </c>
      <c r="R192" s="574">
        <f t="shared" si="53"/>
        <v>1</v>
      </c>
      <c r="S192" s="574">
        <f t="shared" si="54"/>
        <v>0</v>
      </c>
      <c r="T192" s="552" t="str">
        <f t="shared" si="55"/>
        <v/>
      </c>
      <c r="U192" s="575"/>
      <c r="V192" s="581">
        <v>1</v>
      </c>
      <c r="W192" s="552"/>
      <c r="X192" s="576">
        <f t="shared" si="50"/>
        <v>0</v>
      </c>
      <c r="Y192" s="576">
        <f t="shared" si="47"/>
        <v>0</v>
      </c>
      <c r="Z192" s="552"/>
      <c r="AA192" s="552"/>
      <c r="AB192" s="552"/>
      <c r="AC192" s="552"/>
      <c r="AD192" s="552"/>
      <c r="AE192" s="552"/>
      <c r="AF192" s="552"/>
      <c r="AG192" s="552"/>
      <c r="AH192" s="552"/>
      <c r="AI192" s="552"/>
      <c r="AJ192" s="552"/>
      <c r="AK192" s="552"/>
      <c r="AL192" s="552"/>
      <c r="AM192" s="552"/>
      <c r="AN192" s="582">
        <f t="shared" si="48"/>
        <v>0</v>
      </c>
      <c r="AO192" s="552"/>
      <c r="AP192" s="577">
        <f t="shared" si="56"/>
        <v>0</v>
      </c>
      <c r="AQ192" s="552"/>
      <c r="AR192" s="552"/>
      <c r="AS192" s="552"/>
      <c r="AT192" s="552"/>
      <c r="AU192" s="552"/>
      <c r="AV192" s="552"/>
      <c r="AW192" s="552"/>
      <c r="AX192" s="552"/>
      <c r="AY192" s="552"/>
      <c r="AZ192" s="552"/>
      <c r="BA192" s="552"/>
      <c r="BB192" s="552"/>
      <c r="BC192" s="583"/>
      <c r="BD192" s="552" t="s">
        <v>85</v>
      </c>
      <c r="BE192" s="552"/>
      <c r="BF192" s="552"/>
      <c r="BG192" s="574">
        <f t="shared" si="49"/>
        <v>0</v>
      </c>
      <c r="BH192" s="552"/>
      <c r="BI192" s="577">
        <f t="shared" si="57"/>
        <v>0</v>
      </c>
      <c r="BJ192" s="552"/>
      <c r="BK192" s="552"/>
      <c r="BL192" s="552"/>
      <c r="BM192" s="552"/>
      <c r="BN192" s="552"/>
      <c r="BO192" s="552"/>
      <c r="BP192" s="552"/>
      <c r="BQ192" s="552"/>
      <c r="BR192" s="552"/>
      <c r="BS192" s="552"/>
      <c r="BT192" s="552"/>
      <c r="BU192" s="552"/>
      <c r="BV192" s="552"/>
      <c r="BW192" s="552"/>
    </row>
    <row r="193" spans="1:75">
      <c r="A193" s="552">
        <v>191</v>
      </c>
      <c r="B193" s="552"/>
      <c r="C193" s="552"/>
      <c r="D193" s="552"/>
      <c r="E193" s="552"/>
      <c r="F193" s="552"/>
      <c r="G193" s="552"/>
      <c r="H193" s="552"/>
      <c r="I193" s="552"/>
      <c r="J193" s="552"/>
      <c r="K193" s="552"/>
      <c r="L193" s="552"/>
      <c r="M193" s="552" t="e">
        <f>VLOOKUP(L193,'償却率（定額法）'!$B$6:$C$104,2)</f>
        <v>#N/A</v>
      </c>
      <c r="N193" s="659"/>
      <c r="O193" s="659"/>
      <c r="P193" s="573">
        <f t="shared" si="51"/>
        <v>0</v>
      </c>
      <c r="Q193" s="574">
        <f t="shared" si="52"/>
        <v>1900</v>
      </c>
      <c r="R193" s="574">
        <f t="shared" si="53"/>
        <v>1</v>
      </c>
      <c r="S193" s="574">
        <f t="shared" si="54"/>
        <v>0</v>
      </c>
      <c r="T193" s="552" t="str">
        <f t="shared" si="55"/>
        <v/>
      </c>
      <c r="U193" s="575"/>
      <c r="V193" s="581">
        <v>1</v>
      </c>
      <c r="W193" s="552"/>
      <c r="X193" s="576">
        <f t="shared" si="50"/>
        <v>0</v>
      </c>
      <c r="Y193" s="576">
        <f t="shared" si="47"/>
        <v>0</v>
      </c>
      <c r="Z193" s="552"/>
      <c r="AA193" s="552"/>
      <c r="AB193" s="552"/>
      <c r="AC193" s="552"/>
      <c r="AD193" s="552"/>
      <c r="AE193" s="552"/>
      <c r="AF193" s="552"/>
      <c r="AG193" s="552"/>
      <c r="AH193" s="552"/>
      <c r="AI193" s="552"/>
      <c r="AJ193" s="552"/>
      <c r="AK193" s="552"/>
      <c r="AL193" s="552"/>
      <c r="AM193" s="552"/>
      <c r="AN193" s="582">
        <f t="shared" si="48"/>
        <v>0</v>
      </c>
      <c r="AO193" s="552"/>
      <c r="AP193" s="577">
        <f t="shared" si="56"/>
        <v>0</v>
      </c>
      <c r="AQ193" s="552"/>
      <c r="AR193" s="552"/>
      <c r="AS193" s="552"/>
      <c r="AT193" s="552"/>
      <c r="AU193" s="552"/>
      <c r="AV193" s="552"/>
      <c r="AW193" s="552"/>
      <c r="AX193" s="552"/>
      <c r="AY193" s="552"/>
      <c r="AZ193" s="552"/>
      <c r="BA193" s="552"/>
      <c r="BB193" s="552"/>
      <c r="BC193" s="583"/>
      <c r="BD193" s="552" t="s">
        <v>85</v>
      </c>
      <c r="BE193" s="552"/>
      <c r="BF193" s="552"/>
      <c r="BG193" s="574">
        <f t="shared" si="49"/>
        <v>0</v>
      </c>
      <c r="BH193" s="552"/>
      <c r="BI193" s="577">
        <f t="shared" si="57"/>
        <v>0</v>
      </c>
      <c r="BJ193" s="552"/>
      <c r="BK193" s="552"/>
      <c r="BL193" s="552"/>
      <c r="BM193" s="552"/>
      <c r="BN193" s="552"/>
      <c r="BO193" s="552"/>
      <c r="BP193" s="552"/>
      <c r="BQ193" s="552"/>
      <c r="BR193" s="552"/>
      <c r="BS193" s="552"/>
      <c r="BT193" s="552"/>
      <c r="BU193" s="552"/>
      <c r="BV193" s="552"/>
      <c r="BW193" s="552"/>
    </row>
    <row r="194" spans="1:75">
      <c r="A194" s="552">
        <v>192</v>
      </c>
      <c r="B194" s="552"/>
      <c r="C194" s="552"/>
      <c r="D194" s="552"/>
      <c r="E194" s="552"/>
      <c r="F194" s="552"/>
      <c r="G194" s="552"/>
      <c r="H194" s="552"/>
      <c r="I194" s="552"/>
      <c r="J194" s="552"/>
      <c r="K194" s="552"/>
      <c r="L194" s="552"/>
      <c r="M194" s="552" t="e">
        <f>VLOOKUP(L194,'償却率（定額法）'!$B$6:$C$104,2)</f>
        <v>#N/A</v>
      </c>
      <c r="N194" s="659"/>
      <c r="O194" s="659"/>
      <c r="P194" s="573">
        <f t="shared" si="51"/>
        <v>0</v>
      </c>
      <c r="Q194" s="574">
        <f t="shared" si="52"/>
        <v>1900</v>
      </c>
      <c r="R194" s="574">
        <f t="shared" si="53"/>
        <v>1</v>
      </c>
      <c r="S194" s="574">
        <f t="shared" si="54"/>
        <v>0</v>
      </c>
      <c r="T194" s="552" t="str">
        <f t="shared" si="55"/>
        <v/>
      </c>
      <c r="U194" s="575"/>
      <c r="V194" s="581">
        <v>1</v>
      </c>
      <c r="W194" s="552"/>
      <c r="X194" s="576">
        <f t="shared" si="50"/>
        <v>0</v>
      </c>
      <c r="Y194" s="576">
        <f t="shared" si="47"/>
        <v>0</v>
      </c>
      <c r="Z194" s="552"/>
      <c r="AA194" s="552"/>
      <c r="AB194" s="552"/>
      <c r="AC194" s="552"/>
      <c r="AD194" s="552"/>
      <c r="AE194" s="552"/>
      <c r="AF194" s="552"/>
      <c r="AG194" s="552"/>
      <c r="AH194" s="552"/>
      <c r="AI194" s="552"/>
      <c r="AJ194" s="552"/>
      <c r="AK194" s="552"/>
      <c r="AL194" s="552"/>
      <c r="AM194" s="552"/>
      <c r="AN194" s="582">
        <f t="shared" si="48"/>
        <v>0</v>
      </c>
      <c r="AO194" s="552"/>
      <c r="AP194" s="577">
        <f t="shared" si="56"/>
        <v>0</v>
      </c>
      <c r="AQ194" s="552"/>
      <c r="AR194" s="552"/>
      <c r="AS194" s="552"/>
      <c r="AT194" s="552"/>
      <c r="AU194" s="552"/>
      <c r="AV194" s="552"/>
      <c r="AW194" s="552"/>
      <c r="AX194" s="552"/>
      <c r="AY194" s="552"/>
      <c r="AZ194" s="552"/>
      <c r="BA194" s="552"/>
      <c r="BB194" s="552"/>
      <c r="BC194" s="583"/>
      <c r="BD194" s="552" t="s">
        <v>85</v>
      </c>
      <c r="BE194" s="552"/>
      <c r="BF194" s="552"/>
      <c r="BG194" s="574">
        <f t="shared" si="49"/>
        <v>0</v>
      </c>
      <c r="BH194" s="552"/>
      <c r="BI194" s="577">
        <f t="shared" si="57"/>
        <v>0</v>
      </c>
      <c r="BJ194" s="552"/>
      <c r="BK194" s="552"/>
      <c r="BL194" s="552"/>
      <c r="BM194" s="552"/>
      <c r="BN194" s="552"/>
      <c r="BO194" s="552"/>
      <c r="BP194" s="552"/>
      <c r="BQ194" s="552"/>
      <c r="BR194" s="552"/>
      <c r="BS194" s="552"/>
      <c r="BT194" s="552"/>
      <c r="BU194" s="552"/>
      <c r="BV194" s="552"/>
      <c r="BW194" s="552"/>
    </row>
    <row r="195" spans="1:75">
      <c r="A195" s="552">
        <v>193</v>
      </c>
      <c r="B195" s="552"/>
      <c r="C195" s="552"/>
      <c r="D195" s="552"/>
      <c r="E195" s="552"/>
      <c r="F195" s="552"/>
      <c r="G195" s="552"/>
      <c r="H195" s="552"/>
      <c r="I195" s="552"/>
      <c r="J195" s="552"/>
      <c r="K195" s="552"/>
      <c r="L195" s="552"/>
      <c r="M195" s="552" t="e">
        <f>VLOOKUP(L195,'償却率（定額法）'!$B$6:$C$104,2)</f>
        <v>#N/A</v>
      </c>
      <c r="N195" s="659"/>
      <c r="O195" s="659"/>
      <c r="P195" s="573">
        <f t="shared" si="51"/>
        <v>0</v>
      </c>
      <c r="Q195" s="574">
        <f t="shared" si="52"/>
        <v>1900</v>
      </c>
      <c r="R195" s="574">
        <f t="shared" si="53"/>
        <v>1</v>
      </c>
      <c r="S195" s="574">
        <f t="shared" si="54"/>
        <v>0</v>
      </c>
      <c r="T195" s="552" t="str">
        <f t="shared" si="55"/>
        <v/>
      </c>
      <c r="U195" s="575"/>
      <c r="V195" s="581">
        <v>1</v>
      </c>
      <c r="W195" s="552"/>
      <c r="X195" s="576">
        <f t="shared" si="50"/>
        <v>0</v>
      </c>
      <c r="Y195" s="576">
        <f t="shared" ref="Y195:Y232" si="58">U195-X195</f>
        <v>0</v>
      </c>
      <c r="Z195" s="552"/>
      <c r="AA195" s="552"/>
      <c r="AB195" s="552"/>
      <c r="AC195" s="552"/>
      <c r="AD195" s="552"/>
      <c r="AE195" s="552"/>
      <c r="AF195" s="552"/>
      <c r="AG195" s="552"/>
      <c r="AH195" s="552"/>
      <c r="AI195" s="552"/>
      <c r="AJ195" s="552"/>
      <c r="AK195" s="552"/>
      <c r="AL195" s="552"/>
      <c r="AM195" s="552"/>
      <c r="AN195" s="582">
        <f t="shared" si="48"/>
        <v>0</v>
      </c>
      <c r="AO195" s="552"/>
      <c r="AP195" s="577">
        <f t="shared" si="56"/>
        <v>0</v>
      </c>
      <c r="AQ195" s="552"/>
      <c r="AR195" s="552"/>
      <c r="AS195" s="552"/>
      <c r="AT195" s="552"/>
      <c r="AU195" s="552"/>
      <c r="AV195" s="552"/>
      <c r="AW195" s="552"/>
      <c r="AX195" s="552"/>
      <c r="AY195" s="552"/>
      <c r="AZ195" s="552"/>
      <c r="BA195" s="552"/>
      <c r="BB195" s="552"/>
      <c r="BC195" s="583"/>
      <c r="BD195" s="552" t="s">
        <v>85</v>
      </c>
      <c r="BE195" s="552"/>
      <c r="BF195" s="552"/>
      <c r="BG195" s="574">
        <f t="shared" si="49"/>
        <v>0</v>
      </c>
      <c r="BH195" s="552"/>
      <c r="BI195" s="577">
        <f t="shared" si="57"/>
        <v>0</v>
      </c>
      <c r="BJ195" s="552"/>
      <c r="BK195" s="552"/>
      <c r="BL195" s="552"/>
      <c r="BM195" s="552"/>
      <c r="BN195" s="552"/>
      <c r="BO195" s="552"/>
      <c r="BP195" s="552"/>
      <c r="BQ195" s="552"/>
      <c r="BR195" s="552"/>
      <c r="BS195" s="552"/>
      <c r="BT195" s="552"/>
      <c r="BU195" s="552"/>
      <c r="BV195" s="552"/>
      <c r="BW195" s="552"/>
    </row>
    <row r="196" spans="1:75">
      <c r="A196" s="552">
        <v>194</v>
      </c>
      <c r="B196" s="552"/>
      <c r="C196" s="552"/>
      <c r="D196" s="552"/>
      <c r="E196" s="552"/>
      <c r="F196" s="552"/>
      <c r="G196" s="552"/>
      <c r="H196" s="552"/>
      <c r="I196" s="552"/>
      <c r="J196" s="552"/>
      <c r="K196" s="552"/>
      <c r="L196" s="552"/>
      <c r="M196" s="552" t="e">
        <f>VLOOKUP(L196,'償却率（定額法）'!$B$6:$C$104,2)</f>
        <v>#N/A</v>
      </c>
      <c r="N196" s="659"/>
      <c r="O196" s="659"/>
      <c r="P196" s="573">
        <f t="shared" si="51"/>
        <v>0</v>
      </c>
      <c r="Q196" s="574">
        <f t="shared" si="52"/>
        <v>1900</v>
      </c>
      <c r="R196" s="574">
        <f t="shared" si="53"/>
        <v>1</v>
      </c>
      <c r="S196" s="574">
        <f t="shared" si="54"/>
        <v>0</v>
      </c>
      <c r="T196" s="552" t="str">
        <f t="shared" si="55"/>
        <v/>
      </c>
      <c r="U196" s="575"/>
      <c r="V196" s="581">
        <v>1</v>
      </c>
      <c r="W196" s="552"/>
      <c r="X196" s="576">
        <f t="shared" si="50"/>
        <v>0</v>
      </c>
      <c r="Y196" s="576">
        <f t="shared" si="58"/>
        <v>0</v>
      </c>
      <c r="Z196" s="552"/>
      <c r="AA196" s="552"/>
      <c r="AB196" s="552"/>
      <c r="AC196" s="552"/>
      <c r="AD196" s="552"/>
      <c r="AE196" s="552"/>
      <c r="AF196" s="552"/>
      <c r="AG196" s="552"/>
      <c r="AH196" s="552"/>
      <c r="AI196" s="552"/>
      <c r="AJ196" s="552"/>
      <c r="AK196" s="552"/>
      <c r="AL196" s="552"/>
      <c r="AM196" s="552"/>
      <c r="AN196" s="582">
        <f t="shared" ref="AN196:AN232" si="59">IF(BG196=0,0,IF(BG196=L196,Y196-1,IF(Y196=1,0,ROUND(U196*M196,0))))</f>
        <v>0</v>
      </c>
      <c r="AO196" s="552"/>
      <c r="AP196" s="577">
        <f t="shared" si="56"/>
        <v>0</v>
      </c>
      <c r="AQ196" s="552"/>
      <c r="AR196" s="552"/>
      <c r="AS196" s="552"/>
      <c r="AT196" s="552"/>
      <c r="AU196" s="552"/>
      <c r="AV196" s="552"/>
      <c r="AW196" s="552"/>
      <c r="AX196" s="552"/>
      <c r="AY196" s="552"/>
      <c r="AZ196" s="552"/>
      <c r="BA196" s="552"/>
      <c r="BB196" s="552"/>
      <c r="BC196" s="583"/>
      <c r="BD196" s="552" t="s">
        <v>85</v>
      </c>
      <c r="BE196" s="552"/>
      <c r="BF196" s="552"/>
      <c r="BG196" s="574">
        <f t="shared" ref="BG196:BG232" si="60">IF(T196="",0,$O$1-T196)</f>
        <v>0</v>
      </c>
      <c r="BH196" s="552"/>
      <c r="BI196" s="577">
        <f t="shared" si="57"/>
        <v>0</v>
      </c>
      <c r="BJ196" s="552"/>
      <c r="BK196" s="552"/>
      <c r="BL196" s="552"/>
      <c r="BM196" s="552"/>
      <c r="BN196" s="552"/>
      <c r="BO196" s="552"/>
      <c r="BP196" s="552"/>
      <c r="BQ196" s="552"/>
      <c r="BR196" s="552"/>
      <c r="BS196" s="552"/>
      <c r="BT196" s="552"/>
      <c r="BU196" s="552"/>
      <c r="BV196" s="552"/>
      <c r="BW196" s="552"/>
    </row>
    <row r="197" spans="1:75">
      <c r="A197" s="552">
        <v>195</v>
      </c>
      <c r="B197" s="552"/>
      <c r="C197" s="552"/>
      <c r="D197" s="552"/>
      <c r="E197" s="552"/>
      <c r="F197" s="552"/>
      <c r="G197" s="552"/>
      <c r="H197" s="552"/>
      <c r="I197" s="552"/>
      <c r="J197" s="552"/>
      <c r="K197" s="552"/>
      <c r="L197" s="552"/>
      <c r="M197" s="552" t="e">
        <f>VLOOKUP(L197,'償却率（定額法）'!$B$6:$C$104,2)</f>
        <v>#N/A</v>
      </c>
      <c r="N197" s="659"/>
      <c r="O197" s="659"/>
      <c r="P197" s="573">
        <f t="shared" si="51"/>
        <v>0</v>
      </c>
      <c r="Q197" s="574">
        <f t="shared" si="52"/>
        <v>1900</v>
      </c>
      <c r="R197" s="574">
        <f t="shared" si="53"/>
        <v>1</v>
      </c>
      <c r="S197" s="574">
        <f t="shared" si="54"/>
        <v>0</v>
      </c>
      <c r="T197" s="552" t="str">
        <f t="shared" si="55"/>
        <v/>
      </c>
      <c r="U197" s="575"/>
      <c r="V197" s="581">
        <v>1</v>
      </c>
      <c r="W197" s="552"/>
      <c r="X197" s="576">
        <f t="shared" si="50"/>
        <v>0</v>
      </c>
      <c r="Y197" s="576">
        <f t="shared" si="58"/>
        <v>0</v>
      </c>
      <c r="Z197" s="552"/>
      <c r="AA197" s="552"/>
      <c r="AB197" s="552"/>
      <c r="AC197" s="552"/>
      <c r="AD197" s="552"/>
      <c r="AE197" s="552"/>
      <c r="AF197" s="552"/>
      <c r="AG197" s="552"/>
      <c r="AH197" s="552"/>
      <c r="AI197" s="552"/>
      <c r="AJ197" s="552"/>
      <c r="AK197" s="552"/>
      <c r="AL197" s="552"/>
      <c r="AM197" s="552"/>
      <c r="AN197" s="582">
        <f t="shared" si="59"/>
        <v>0</v>
      </c>
      <c r="AO197" s="552"/>
      <c r="AP197" s="577">
        <f t="shared" si="56"/>
        <v>0</v>
      </c>
      <c r="AQ197" s="552"/>
      <c r="AR197" s="552"/>
      <c r="AS197" s="552"/>
      <c r="AT197" s="552"/>
      <c r="AU197" s="552"/>
      <c r="AV197" s="552"/>
      <c r="AW197" s="552"/>
      <c r="AX197" s="552"/>
      <c r="AY197" s="552"/>
      <c r="AZ197" s="552"/>
      <c r="BA197" s="552"/>
      <c r="BB197" s="552"/>
      <c r="BC197" s="583"/>
      <c r="BD197" s="552" t="s">
        <v>85</v>
      </c>
      <c r="BE197" s="552"/>
      <c r="BF197" s="552"/>
      <c r="BG197" s="574">
        <f t="shared" si="60"/>
        <v>0</v>
      </c>
      <c r="BH197" s="552"/>
      <c r="BI197" s="577">
        <f t="shared" si="57"/>
        <v>0</v>
      </c>
      <c r="BJ197" s="552"/>
      <c r="BK197" s="552"/>
      <c r="BL197" s="552"/>
      <c r="BM197" s="552"/>
      <c r="BN197" s="552"/>
      <c r="BO197" s="552"/>
      <c r="BP197" s="552"/>
      <c r="BQ197" s="552"/>
      <c r="BR197" s="552"/>
      <c r="BS197" s="552"/>
      <c r="BT197" s="552"/>
      <c r="BU197" s="552"/>
      <c r="BV197" s="552"/>
      <c r="BW197" s="552"/>
    </row>
    <row r="198" spans="1:75">
      <c r="A198" s="552">
        <v>196</v>
      </c>
      <c r="B198" s="552"/>
      <c r="C198" s="552"/>
      <c r="D198" s="552"/>
      <c r="E198" s="552"/>
      <c r="F198" s="552"/>
      <c r="G198" s="552"/>
      <c r="H198" s="552"/>
      <c r="I198" s="552"/>
      <c r="J198" s="552"/>
      <c r="K198" s="552"/>
      <c r="L198" s="552"/>
      <c r="M198" s="552" t="e">
        <f>VLOOKUP(L198,'償却率（定額法）'!$B$6:$C$104,2)</f>
        <v>#N/A</v>
      </c>
      <c r="N198" s="659"/>
      <c r="O198" s="659"/>
      <c r="P198" s="573">
        <f t="shared" si="51"/>
        <v>0</v>
      </c>
      <c r="Q198" s="574">
        <f t="shared" si="52"/>
        <v>1900</v>
      </c>
      <c r="R198" s="574">
        <f t="shared" si="53"/>
        <v>1</v>
      </c>
      <c r="S198" s="574">
        <f t="shared" si="54"/>
        <v>0</v>
      </c>
      <c r="T198" s="552" t="str">
        <f t="shared" si="55"/>
        <v/>
      </c>
      <c r="U198" s="575"/>
      <c r="V198" s="581">
        <v>1</v>
      </c>
      <c r="W198" s="552"/>
      <c r="X198" s="576">
        <f t="shared" si="50"/>
        <v>0</v>
      </c>
      <c r="Y198" s="576">
        <f t="shared" si="58"/>
        <v>0</v>
      </c>
      <c r="Z198" s="552"/>
      <c r="AA198" s="552"/>
      <c r="AB198" s="552"/>
      <c r="AC198" s="552"/>
      <c r="AD198" s="552"/>
      <c r="AE198" s="552"/>
      <c r="AF198" s="552"/>
      <c r="AG198" s="552"/>
      <c r="AH198" s="552"/>
      <c r="AI198" s="552"/>
      <c r="AJ198" s="552"/>
      <c r="AK198" s="552"/>
      <c r="AL198" s="552"/>
      <c r="AM198" s="552"/>
      <c r="AN198" s="582">
        <f t="shared" si="59"/>
        <v>0</v>
      </c>
      <c r="AO198" s="552"/>
      <c r="AP198" s="577">
        <f t="shared" si="56"/>
        <v>0</v>
      </c>
      <c r="AQ198" s="552"/>
      <c r="AR198" s="552"/>
      <c r="AS198" s="552"/>
      <c r="AT198" s="552"/>
      <c r="AU198" s="552"/>
      <c r="AV198" s="552"/>
      <c r="AW198" s="552"/>
      <c r="AX198" s="552"/>
      <c r="AY198" s="552"/>
      <c r="AZ198" s="552"/>
      <c r="BA198" s="552"/>
      <c r="BB198" s="552"/>
      <c r="BC198" s="583"/>
      <c r="BD198" s="552" t="s">
        <v>85</v>
      </c>
      <c r="BE198" s="552"/>
      <c r="BF198" s="552"/>
      <c r="BG198" s="574">
        <f t="shared" si="60"/>
        <v>0</v>
      </c>
      <c r="BH198" s="552"/>
      <c r="BI198" s="577">
        <f t="shared" si="57"/>
        <v>0</v>
      </c>
      <c r="BJ198" s="552"/>
      <c r="BK198" s="552"/>
      <c r="BL198" s="552"/>
      <c r="BM198" s="552"/>
      <c r="BN198" s="552"/>
      <c r="BO198" s="552"/>
      <c r="BP198" s="552"/>
      <c r="BQ198" s="552"/>
      <c r="BR198" s="552"/>
      <c r="BS198" s="552"/>
      <c r="BT198" s="552"/>
      <c r="BU198" s="552"/>
      <c r="BV198" s="552"/>
      <c r="BW198" s="552"/>
    </row>
    <row r="199" spans="1:75">
      <c r="A199" s="552">
        <v>197</v>
      </c>
      <c r="B199" s="552"/>
      <c r="C199" s="552"/>
      <c r="D199" s="552"/>
      <c r="E199" s="552"/>
      <c r="F199" s="552"/>
      <c r="G199" s="552"/>
      <c r="H199" s="552"/>
      <c r="I199" s="552"/>
      <c r="J199" s="552"/>
      <c r="K199" s="552"/>
      <c r="L199" s="552"/>
      <c r="M199" s="552" t="e">
        <f>VLOOKUP(L199,'償却率（定額法）'!$B$6:$C$104,2)</f>
        <v>#N/A</v>
      </c>
      <c r="N199" s="659"/>
      <c r="O199" s="659"/>
      <c r="P199" s="573">
        <f t="shared" si="51"/>
        <v>0</v>
      </c>
      <c r="Q199" s="574">
        <f t="shared" si="52"/>
        <v>1900</v>
      </c>
      <c r="R199" s="574">
        <f t="shared" si="53"/>
        <v>1</v>
      </c>
      <c r="S199" s="574">
        <f t="shared" si="54"/>
        <v>0</v>
      </c>
      <c r="T199" s="552" t="str">
        <f t="shared" si="55"/>
        <v/>
      </c>
      <c r="U199" s="575"/>
      <c r="V199" s="581">
        <v>1</v>
      </c>
      <c r="W199" s="552"/>
      <c r="X199" s="576">
        <f t="shared" si="50"/>
        <v>0</v>
      </c>
      <c r="Y199" s="576">
        <f t="shared" si="58"/>
        <v>0</v>
      </c>
      <c r="Z199" s="552"/>
      <c r="AA199" s="552"/>
      <c r="AB199" s="552"/>
      <c r="AC199" s="552"/>
      <c r="AD199" s="552"/>
      <c r="AE199" s="552"/>
      <c r="AF199" s="552"/>
      <c r="AG199" s="552"/>
      <c r="AH199" s="552"/>
      <c r="AI199" s="552"/>
      <c r="AJ199" s="552"/>
      <c r="AK199" s="552"/>
      <c r="AL199" s="552"/>
      <c r="AM199" s="552"/>
      <c r="AN199" s="582">
        <f t="shared" si="59"/>
        <v>0</v>
      </c>
      <c r="AO199" s="552"/>
      <c r="AP199" s="577">
        <f t="shared" si="56"/>
        <v>0</v>
      </c>
      <c r="AQ199" s="552"/>
      <c r="AR199" s="552"/>
      <c r="AS199" s="552"/>
      <c r="AT199" s="552"/>
      <c r="AU199" s="552"/>
      <c r="AV199" s="552"/>
      <c r="AW199" s="552"/>
      <c r="AX199" s="552"/>
      <c r="AY199" s="552"/>
      <c r="AZ199" s="552"/>
      <c r="BA199" s="552"/>
      <c r="BB199" s="552"/>
      <c r="BC199" s="583"/>
      <c r="BD199" s="552" t="s">
        <v>85</v>
      </c>
      <c r="BE199" s="552"/>
      <c r="BF199" s="552"/>
      <c r="BG199" s="574">
        <f t="shared" si="60"/>
        <v>0</v>
      </c>
      <c r="BH199" s="552"/>
      <c r="BI199" s="577">
        <f t="shared" si="57"/>
        <v>0</v>
      </c>
      <c r="BJ199" s="552"/>
      <c r="BK199" s="552"/>
      <c r="BL199" s="552"/>
      <c r="BM199" s="552"/>
      <c r="BN199" s="552"/>
      <c r="BO199" s="552"/>
      <c r="BP199" s="552"/>
      <c r="BQ199" s="552"/>
      <c r="BR199" s="552"/>
      <c r="BS199" s="552"/>
      <c r="BT199" s="552"/>
      <c r="BU199" s="552"/>
      <c r="BV199" s="552"/>
      <c r="BW199" s="552"/>
    </row>
    <row r="200" spans="1:75">
      <c r="A200" s="552">
        <v>198</v>
      </c>
      <c r="B200" s="552"/>
      <c r="C200" s="552"/>
      <c r="D200" s="552"/>
      <c r="E200" s="552"/>
      <c r="F200" s="552"/>
      <c r="G200" s="552"/>
      <c r="H200" s="552"/>
      <c r="I200" s="552"/>
      <c r="J200" s="552"/>
      <c r="K200" s="552"/>
      <c r="L200" s="552"/>
      <c r="M200" s="552" t="e">
        <f>VLOOKUP(L200,'償却率（定額法）'!$B$6:$C$104,2)</f>
        <v>#N/A</v>
      </c>
      <c r="N200" s="659"/>
      <c r="O200" s="659"/>
      <c r="P200" s="573">
        <f t="shared" si="51"/>
        <v>0</v>
      </c>
      <c r="Q200" s="574">
        <f t="shared" si="52"/>
        <v>1900</v>
      </c>
      <c r="R200" s="574">
        <f t="shared" si="53"/>
        <v>1</v>
      </c>
      <c r="S200" s="574">
        <f t="shared" si="54"/>
        <v>0</v>
      </c>
      <c r="T200" s="552" t="str">
        <f t="shared" si="55"/>
        <v/>
      </c>
      <c r="U200" s="575"/>
      <c r="V200" s="581">
        <v>1</v>
      </c>
      <c r="W200" s="552"/>
      <c r="X200" s="576">
        <f t="shared" si="50"/>
        <v>0</v>
      </c>
      <c r="Y200" s="576">
        <f t="shared" si="58"/>
        <v>0</v>
      </c>
      <c r="Z200" s="552"/>
      <c r="AA200" s="552"/>
      <c r="AB200" s="552"/>
      <c r="AC200" s="552"/>
      <c r="AD200" s="552"/>
      <c r="AE200" s="552"/>
      <c r="AF200" s="552"/>
      <c r="AG200" s="552"/>
      <c r="AH200" s="552"/>
      <c r="AI200" s="552"/>
      <c r="AJ200" s="552"/>
      <c r="AK200" s="552"/>
      <c r="AL200" s="552"/>
      <c r="AM200" s="552"/>
      <c r="AN200" s="582">
        <f t="shared" si="59"/>
        <v>0</v>
      </c>
      <c r="AO200" s="552"/>
      <c r="AP200" s="577">
        <f t="shared" si="56"/>
        <v>0</v>
      </c>
      <c r="AQ200" s="552"/>
      <c r="AR200" s="552"/>
      <c r="AS200" s="552"/>
      <c r="AT200" s="552"/>
      <c r="AU200" s="552"/>
      <c r="AV200" s="552"/>
      <c r="AW200" s="552"/>
      <c r="AX200" s="552"/>
      <c r="AY200" s="552"/>
      <c r="AZ200" s="552"/>
      <c r="BA200" s="552"/>
      <c r="BB200" s="552"/>
      <c r="BC200" s="583"/>
      <c r="BD200" s="552" t="s">
        <v>85</v>
      </c>
      <c r="BE200" s="552"/>
      <c r="BF200" s="552"/>
      <c r="BG200" s="574">
        <f t="shared" si="60"/>
        <v>0</v>
      </c>
      <c r="BH200" s="552"/>
      <c r="BI200" s="577">
        <f t="shared" si="57"/>
        <v>0</v>
      </c>
      <c r="BJ200" s="552"/>
      <c r="BK200" s="552"/>
      <c r="BL200" s="552"/>
      <c r="BM200" s="552"/>
      <c r="BN200" s="552"/>
      <c r="BO200" s="552"/>
      <c r="BP200" s="552"/>
      <c r="BQ200" s="552"/>
      <c r="BR200" s="552"/>
      <c r="BS200" s="552"/>
      <c r="BT200" s="552"/>
      <c r="BU200" s="552"/>
      <c r="BV200" s="552"/>
      <c r="BW200" s="552"/>
    </row>
    <row r="201" spans="1:75">
      <c r="A201" s="552">
        <v>199</v>
      </c>
      <c r="B201" s="552"/>
      <c r="C201" s="552"/>
      <c r="D201" s="552"/>
      <c r="E201" s="552"/>
      <c r="F201" s="552"/>
      <c r="G201" s="552"/>
      <c r="H201" s="552"/>
      <c r="I201" s="552"/>
      <c r="J201" s="552"/>
      <c r="K201" s="552"/>
      <c r="L201" s="552"/>
      <c r="M201" s="552" t="e">
        <f>VLOOKUP(L201,'償却率（定額法）'!$B$6:$C$104,2)</f>
        <v>#N/A</v>
      </c>
      <c r="N201" s="659"/>
      <c r="O201" s="659"/>
      <c r="P201" s="573">
        <f t="shared" si="51"/>
        <v>0</v>
      </c>
      <c r="Q201" s="574">
        <f t="shared" si="52"/>
        <v>1900</v>
      </c>
      <c r="R201" s="574">
        <f t="shared" si="53"/>
        <v>1</v>
      </c>
      <c r="S201" s="574">
        <f t="shared" si="54"/>
        <v>0</v>
      </c>
      <c r="T201" s="552" t="str">
        <f t="shared" si="55"/>
        <v/>
      </c>
      <c r="U201" s="575"/>
      <c r="V201" s="581">
        <v>1</v>
      </c>
      <c r="W201" s="552"/>
      <c r="X201" s="576">
        <f t="shared" si="50"/>
        <v>0</v>
      </c>
      <c r="Y201" s="576">
        <f t="shared" si="58"/>
        <v>0</v>
      </c>
      <c r="Z201" s="552"/>
      <c r="AA201" s="552"/>
      <c r="AB201" s="552"/>
      <c r="AC201" s="552"/>
      <c r="AD201" s="552"/>
      <c r="AE201" s="552"/>
      <c r="AF201" s="552"/>
      <c r="AG201" s="552"/>
      <c r="AH201" s="552"/>
      <c r="AI201" s="552"/>
      <c r="AJ201" s="552"/>
      <c r="AK201" s="552"/>
      <c r="AL201" s="552"/>
      <c r="AM201" s="552"/>
      <c r="AN201" s="582">
        <f t="shared" si="59"/>
        <v>0</v>
      </c>
      <c r="AO201" s="552"/>
      <c r="AP201" s="577">
        <f t="shared" si="56"/>
        <v>0</v>
      </c>
      <c r="AQ201" s="552"/>
      <c r="AR201" s="552"/>
      <c r="AS201" s="552"/>
      <c r="AT201" s="552"/>
      <c r="AU201" s="552"/>
      <c r="AV201" s="552"/>
      <c r="AW201" s="552"/>
      <c r="AX201" s="552"/>
      <c r="AY201" s="552"/>
      <c r="AZ201" s="552"/>
      <c r="BA201" s="552"/>
      <c r="BB201" s="552"/>
      <c r="BC201" s="583"/>
      <c r="BD201" s="552" t="s">
        <v>85</v>
      </c>
      <c r="BE201" s="552"/>
      <c r="BF201" s="552"/>
      <c r="BG201" s="574">
        <f t="shared" si="60"/>
        <v>0</v>
      </c>
      <c r="BH201" s="552"/>
      <c r="BI201" s="577">
        <f t="shared" si="57"/>
        <v>0</v>
      </c>
      <c r="BJ201" s="552"/>
      <c r="BK201" s="552"/>
      <c r="BL201" s="552"/>
      <c r="BM201" s="552"/>
      <c r="BN201" s="552"/>
      <c r="BO201" s="552"/>
      <c r="BP201" s="552"/>
      <c r="BQ201" s="552"/>
      <c r="BR201" s="552"/>
      <c r="BS201" s="552"/>
      <c r="BT201" s="552"/>
      <c r="BU201" s="552"/>
      <c r="BV201" s="552"/>
      <c r="BW201" s="552"/>
    </row>
    <row r="202" spans="1:75">
      <c r="A202" s="552">
        <v>200</v>
      </c>
      <c r="B202" s="552"/>
      <c r="C202" s="552"/>
      <c r="D202" s="552"/>
      <c r="E202" s="552"/>
      <c r="F202" s="552"/>
      <c r="G202" s="552"/>
      <c r="H202" s="552"/>
      <c r="I202" s="552"/>
      <c r="J202" s="552"/>
      <c r="K202" s="552"/>
      <c r="L202" s="552"/>
      <c r="M202" s="552" t="e">
        <f>VLOOKUP(L202,'償却率（定額法）'!$B$6:$C$104,2)</f>
        <v>#N/A</v>
      </c>
      <c r="N202" s="659"/>
      <c r="O202" s="659"/>
      <c r="P202" s="573">
        <f t="shared" si="51"/>
        <v>0</v>
      </c>
      <c r="Q202" s="574">
        <f t="shared" si="52"/>
        <v>1900</v>
      </c>
      <c r="R202" s="574">
        <f t="shared" si="53"/>
        <v>1</v>
      </c>
      <c r="S202" s="574">
        <f t="shared" si="54"/>
        <v>0</v>
      </c>
      <c r="T202" s="552" t="str">
        <f t="shared" si="55"/>
        <v/>
      </c>
      <c r="U202" s="575"/>
      <c r="V202" s="581">
        <v>1</v>
      </c>
      <c r="W202" s="552"/>
      <c r="X202" s="576">
        <f t="shared" si="50"/>
        <v>0</v>
      </c>
      <c r="Y202" s="576">
        <f t="shared" si="58"/>
        <v>0</v>
      </c>
      <c r="Z202" s="552"/>
      <c r="AA202" s="552"/>
      <c r="AB202" s="552"/>
      <c r="AC202" s="552"/>
      <c r="AD202" s="552"/>
      <c r="AE202" s="552"/>
      <c r="AF202" s="552"/>
      <c r="AG202" s="552"/>
      <c r="AH202" s="552"/>
      <c r="AI202" s="552"/>
      <c r="AJ202" s="552"/>
      <c r="AK202" s="552"/>
      <c r="AL202" s="552"/>
      <c r="AM202" s="552"/>
      <c r="AN202" s="582">
        <f t="shared" si="59"/>
        <v>0</v>
      </c>
      <c r="AO202" s="552"/>
      <c r="AP202" s="577">
        <f t="shared" si="56"/>
        <v>0</v>
      </c>
      <c r="AQ202" s="552"/>
      <c r="AR202" s="552"/>
      <c r="AS202" s="552"/>
      <c r="AT202" s="552"/>
      <c r="AU202" s="552"/>
      <c r="AV202" s="552"/>
      <c r="AW202" s="552"/>
      <c r="AX202" s="552"/>
      <c r="AY202" s="552"/>
      <c r="AZ202" s="552"/>
      <c r="BA202" s="552"/>
      <c r="BB202" s="552"/>
      <c r="BC202" s="583"/>
      <c r="BD202" s="552" t="s">
        <v>85</v>
      </c>
      <c r="BE202" s="552"/>
      <c r="BF202" s="552"/>
      <c r="BG202" s="574">
        <f t="shared" si="60"/>
        <v>0</v>
      </c>
      <c r="BH202" s="552"/>
      <c r="BI202" s="577">
        <f t="shared" si="57"/>
        <v>0</v>
      </c>
      <c r="BJ202" s="552"/>
      <c r="BK202" s="552"/>
      <c r="BL202" s="552"/>
      <c r="BM202" s="552"/>
      <c r="BN202" s="552"/>
      <c r="BO202" s="552"/>
      <c r="BP202" s="552"/>
      <c r="BQ202" s="552"/>
      <c r="BR202" s="552"/>
      <c r="BS202" s="552"/>
      <c r="BT202" s="552"/>
      <c r="BU202" s="552"/>
      <c r="BV202" s="552"/>
      <c r="BW202" s="552"/>
    </row>
    <row r="203" spans="1:75">
      <c r="A203" s="552">
        <v>201</v>
      </c>
      <c r="B203" s="552"/>
      <c r="C203" s="552"/>
      <c r="D203" s="552"/>
      <c r="E203" s="552"/>
      <c r="F203" s="552"/>
      <c r="G203" s="552"/>
      <c r="H203" s="552"/>
      <c r="I203" s="552"/>
      <c r="J203" s="552"/>
      <c r="K203" s="552"/>
      <c r="L203" s="552"/>
      <c r="M203" s="552" t="e">
        <f>VLOOKUP(L203,'償却率（定額法）'!$B$6:$C$104,2)</f>
        <v>#N/A</v>
      </c>
      <c r="N203" s="659"/>
      <c r="O203" s="659"/>
      <c r="P203" s="573">
        <f t="shared" si="51"/>
        <v>0</v>
      </c>
      <c r="Q203" s="574">
        <f t="shared" si="52"/>
        <v>1900</v>
      </c>
      <c r="R203" s="574">
        <f t="shared" si="53"/>
        <v>1</v>
      </c>
      <c r="S203" s="574">
        <f t="shared" si="54"/>
        <v>0</v>
      </c>
      <c r="T203" s="552" t="str">
        <f t="shared" si="55"/>
        <v/>
      </c>
      <c r="U203" s="575"/>
      <c r="V203" s="581">
        <v>1</v>
      </c>
      <c r="W203" s="552"/>
      <c r="X203" s="576">
        <f t="shared" ref="X203:X232" si="61">IF(BG203=0,0,IF(BG203&gt;L203,U203-1,ROUND((U203*M203)*(BG203-1),0)))</f>
        <v>0</v>
      </c>
      <c r="Y203" s="576">
        <f t="shared" si="58"/>
        <v>0</v>
      </c>
      <c r="Z203" s="552"/>
      <c r="AA203" s="552"/>
      <c r="AB203" s="552"/>
      <c r="AC203" s="552"/>
      <c r="AD203" s="552"/>
      <c r="AE203" s="552"/>
      <c r="AF203" s="552"/>
      <c r="AG203" s="552"/>
      <c r="AH203" s="552"/>
      <c r="AI203" s="552"/>
      <c r="AJ203" s="552"/>
      <c r="AK203" s="552"/>
      <c r="AL203" s="552"/>
      <c r="AM203" s="552"/>
      <c r="AN203" s="582">
        <f t="shared" si="59"/>
        <v>0</v>
      </c>
      <c r="AO203" s="552"/>
      <c r="AP203" s="577">
        <f t="shared" si="56"/>
        <v>0</v>
      </c>
      <c r="AQ203" s="552"/>
      <c r="AR203" s="552"/>
      <c r="AS203" s="552"/>
      <c r="AT203" s="552"/>
      <c r="AU203" s="552"/>
      <c r="AV203" s="552"/>
      <c r="AW203" s="552"/>
      <c r="AX203" s="552"/>
      <c r="AY203" s="552"/>
      <c r="AZ203" s="552"/>
      <c r="BA203" s="552"/>
      <c r="BB203" s="552"/>
      <c r="BC203" s="583"/>
      <c r="BD203" s="552" t="s">
        <v>85</v>
      </c>
      <c r="BE203" s="552"/>
      <c r="BF203" s="552"/>
      <c r="BG203" s="574">
        <f t="shared" si="60"/>
        <v>0</v>
      </c>
      <c r="BH203" s="552"/>
      <c r="BI203" s="577">
        <f t="shared" si="57"/>
        <v>0</v>
      </c>
      <c r="BJ203" s="552"/>
      <c r="BK203" s="552"/>
      <c r="BL203" s="552"/>
      <c r="BM203" s="552"/>
      <c r="BN203" s="552"/>
      <c r="BO203" s="552"/>
      <c r="BP203" s="552"/>
      <c r="BQ203" s="552"/>
      <c r="BR203" s="552"/>
      <c r="BS203" s="552"/>
      <c r="BT203" s="552"/>
      <c r="BU203" s="552"/>
      <c r="BV203" s="552"/>
      <c r="BW203" s="552"/>
    </row>
    <row r="204" spans="1:75">
      <c r="A204" s="552">
        <v>202</v>
      </c>
      <c r="B204" s="552"/>
      <c r="C204" s="552"/>
      <c r="D204" s="552"/>
      <c r="E204" s="552"/>
      <c r="F204" s="552"/>
      <c r="G204" s="552"/>
      <c r="H204" s="552"/>
      <c r="I204" s="552"/>
      <c r="J204" s="552"/>
      <c r="K204" s="552"/>
      <c r="L204" s="552"/>
      <c r="M204" s="552" t="e">
        <f>VLOOKUP(L204,'償却率（定額法）'!$B$6:$C$104,2)</f>
        <v>#N/A</v>
      </c>
      <c r="N204" s="659"/>
      <c r="O204" s="659"/>
      <c r="P204" s="573">
        <f t="shared" si="51"/>
        <v>0</v>
      </c>
      <c r="Q204" s="574">
        <f t="shared" si="52"/>
        <v>1900</v>
      </c>
      <c r="R204" s="574">
        <f t="shared" si="53"/>
        <v>1</v>
      </c>
      <c r="S204" s="574">
        <f t="shared" si="54"/>
        <v>0</v>
      </c>
      <c r="T204" s="552" t="str">
        <f t="shared" si="55"/>
        <v/>
      </c>
      <c r="U204" s="575"/>
      <c r="V204" s="581">
        <v>1</v>
      </c>
      <c r="W204" s="552"/>
      <c r="X204" s="576">
        <f t="shared" si="61"/>
        <v>0</v>
      </c>
      <c r="Y204" s="576">
        <f t="shared" si="58"/>
        <v>0</v>
      </c>
      <c r="Z204" s="552"/>
      <c r="AA204" s="552"/>
      <c r="AB204" s="552"/>
      <c r="AC204" s="552"/>
      <c r="AD204" s="552"/>
      <c r="AE204" s="552"/>
      <c r="AF204" s="552"/>
      <c r="AG204" s="552"/>
      <c r="AH204" s="552"/>
      <c r="AI204" s="552"/>
      <c r="AJ204" s="552"/>
      <c r="AK204" s="552"/>
      <c r="AL204" s="552"/>
      <c r="AM204" s="552"/>
      <c r="AN204" s="582">
        <f t="shared" si="59"/>
        <v>0</v>
      </c>
      <c r="AO204" s="552"/>
      <c r="AP204" s="577">
        <f t="shared" si="56"/>
        <v>0</v>
      </c>
      <c r="AQ204" s="552"/>
      <c r="AR204" s="552"/>
      <c r="AS204" s="552"/>
      <c r="AT204" s="552"/>
      <c r="AU204" s="552"/>
      <c r="AV204" s="552"/>
      <c r="AW204" s="552"/>
      <c r="AX204" s="552"/>
      <c r="AY204" s="552"/>
      <c r="AZ204" s="552"/>
      <c r="BA204" s="552"/>
      <c r="BB204" s="552"/>
      <c r="BC204" s="583"/>
      <c r="BD204" s="552" t="s">
        <v>85</v>
      </c>
      <c r="BE204" s="552"/>
      <c r="BF204" s="552"/>
      <c r="BG204" s="574">
        <f t="shared" si="60"/>
        <v>0</v>
      </c>
      <c r="BH204" s="552"/>
      <c r="BI204" s="577">
        <f t="shared" si="57"/>
        <v>0</v>
      </c>
      <c r="BJ204" s="552"/>
      <c r="BK204" s="552"/>
      <c r="BL204" s="552"/>
      <c r="BM204" s="552"/>
      <c r="BN204" s="552"/>
      <c r="BO204" s="552"/>
      <c r="BP204" s="552"/>
      <c r="BQ204" s="552"/>
      <c r="BR204" s="552"/>
      <c r="BS204" s="552"/>
      <c r="BT204" s="552"/>
      <c r="BU204" s="552"/>
      <c r="BV204" s="552"/>
      <c r="BW204" s="552"/>
    </row>
    <row r="205" spans="1:75">
      <c r="A205" s="552">
        <v>203</v>
      </c>
      <c r="B205" s="552"/>
      <c r="C205" s="552"/>
      <c r="D205" s="552"/>
      <c r="E205" s="552"/>
      <c r="F205" s="552"/>
      <c r="G205" s="552"/>
      <c r="H205" s="552"/>
      <c r="I205" s="552"/>
      <c r="J205" s="552"/>
      <c r="K205" s="552"/>
      <c r="L205" s="552"/>
      <c r="M205" s="552" t="e">
        <f>VLOOKUP(L205,'償却率（定額法）'!$B$6:$C$104,2)</f>
        <v>#N/A</v>
      </c>
      <c r="N205" s="659"/>
      <c r="O205" s="659"/>
      <c r="P205" s="573">
        <f t="shared" si="51"/>
        <v>0</v>
      </c>
      <c r="Q205" s="574">
        <f t="shared" si="52"/>
        <v>1900</v>
      </c>
      <c r="R205" s="574">
        <f t="shared" si="53"/>
        <v>1</v>
      </c>
      <c r="S205" s="574">
        <f t="shared" si="54"/>
        <v>0</v>
      </c>
      <c r="T205" s="552" t="str">
        <f t="shared" si="55"/>
        <v/>
      </c>
      <c r="U205" s="575"/>
      <c r="V205" s="581">
        <v>1</v>
      </c>
      <c r="W205" s="552"/>
      <c r="X205" s="576">
        <f t="shared" si="61"/>
        <v>0</v>
      </c>
      <c r="Y205" s="576">
        <f t="shared" si="58"/>
        <v>0</v>
      </c>
      <c r="Z205" s="552"/>
      <c r="AA205" s="552"/>
      <c r="AB205" s="552"/>
      <c r="AC205" s="552"/>
      <c r="AD205" s="552"/>
      <c r="AE205" s="552"/>
      <c r="AF205" s="552"/>
      <c r="AG205" s="552"/>
      <c r="AH205" s="552"/>
      <c r="AI205" s="552"/>
      <c r="AJ205" s="552"/>
      <c r="AK205" s="552"/>
      <c r="AL205" s="552"/>
      <c r="AM205" s="552"/>
      <c r="AN205" s="582">
        <f t="shared" si="59"/>
        <v>0</v>
      </c>
      <c r="AO205" s="552"/>
      <c r="AP205" s="577">
        <f t="shared" si="56"/>
        <v>0</v>
      </c>
      <c r="AQ205" s="552"/>
      <c r="AR205" s="552"/>
      <c r="AS205" s="552"/>
      <c r="AT205" s="552"/>
      <c r="AU205" s="552"/>
      <c r="AV205" s="552"/>
      <c r="AW205" s="552"/>
      <c r="AX205" s="552"/>
      <c r="AY205" s="552"/>
      <c r="AZ205" s="552"/>
      <c r="BA205" s="552"/>
      <c r="BB205" s="552"/>
      <c r="BC205" s="583"/>
      <c r="BD205" s="552" t="s">
        <v>85</v>
      </c>
      <c r="BE205" s="552"/>
      <c r="BF205" s="552"/>
      <c r="BG205" s="574">
        <f t="shared" si="60"/>
        <v>0</v>
      </c>
      <c r="BH205" s="552"/>
      <c r="BI205" s="577">
        <f t="shared" si="57"/>
        <v>0</v>
      </c>
      <c r="BJ205" s="552"/>
      <c r="BK205" s="552"/>
      <c r="BL205" s="552"/>
      <c r="BM205" s="552"/>
      <c r="BN205" s="552"/>
      <c r="BO205" s="552"/>
      <c r="BP205" s="552"/>
      <c r="BQ205" s="552"/>
      <c r="BR205" s="552"/>
      <c r="BS205" s="552"/>
      <c r="BT205" s="552"/>
      <c r="BU205" s="552"/>
      <c r="BV205" s="552"/>
      <c r="BW205" s="552"/>
    </row>
    <row r="206" spans="1:75">
      <c r="A206" s="552">
        <v>204</v>
      </c>
      <c r="B206" s="552"/>
      <c r="C206" s="552"/>
      <c r="D206" s="552"/>
      <c r="E206" s="552"/>
      <c r="F206" s="552"/>
      <c r="G206" s="552"/>
      <c r="H206" s="552"/>
      <c r="I206" s="552"/>
      <c r="J206" s="552"/>
      <c r="K206" s="552"/>
      <c r="L206" s="552"/>
      <c r="M206" s="552" t="e">
        <f>VLOOKUP(L206,'償却率（定額法）'!$B$6:$C$104,2)</f>
        <v>#N/A</v>
      </c>
      <c r="N206" s="659"/>
      <c r="O206" s="659"/>
      <c r="P206" s="573">
        <f t="shared" si="51"/>
        <v>0</v>
      </c>
      <c r="Q206" s="574">
        <f t="shared" si="52"/>
        <v>1900</v>
      </c>
      <c r="R206" s="574">
        <f t="shared" si="53"/>
        <v>1</v>
      </c>
      <c r="S206" s="574">
        <f t="shared" si="54"/>
        <v>0</v>
      </c>
      <c r="T206" s="552" t="str">
        <f t="shared" si="55"/>
        <v/>
      </c>
      <c r="U206" s="575"/>
      <c r="V206" s="581">
        <v>1</v>
      </c>
      <c r="W206" s="552"/>
      <c r="X206" s="576">
        <f t="shared" si="61"/>
        <v>0</v>
      </c>
      <c r="Y206" s="576">
        <f t="shared" si="58"/>
        <v>0</v>
      </c>
      <c r="Z206" s="552"/>
      <c r="AA206" s="552"/>
      <c r="AB206" s="552"/>
      <c r="AC206" s="552"/>
      <c r="AD206" s="552"/>
      <c r="AE206" s="552"/>
      <c r="AF206" s="552"/>
      <c r="AG206" s="552"/>
      <c r="AH206" s="552"/>
      <c r="AI206" s="552"/>
      <c r="AJ206" s="552"/>
      <c r="AK206" s="552"/>
      <c r="AL206" s="552"/>
      <c r="AM206" s="552"/>
      <c r="AN206" s="582">
        <f t="shared" si="59"/>
        <v>0</v>
      </c>
      <c r="AO206" s="552"/>
      <c r="AP206" s="577">
        <f t="shared" si="56"/>
        <v>0</v>
      </c>
      <c r="AQ206" s="552"/>
      <c r="AR206" s="552"/>
      <c r="AS206" s="552"/>
      <c r="AT206" s="552"/>
      <c r="AU206" s="552"/>
      <c r="AV206" s="552"/>
      <c r="AW206" s="552"/>
      <c r="AX206" s="552"/>
      <c r="AY206" s="552"/>
      <c r="AZ206" s="552"/>
      <c r="BA206" s="552"/>
      <c r="BB206" s="552"/>
      <c r="BC206" s="583"/>
      <c r="BD206" s="552" t="s">
        <v>85</v>
      </c>
      <c r="BE206" s="552"/>
      <c r="BF206" s="552"/>
      <c r="BG206" s="574">
        <f t="shared" si="60"/>
        <v>0</v>
      </c>
      <c r="BH206" s="552"/>
      <c r="BI206" s="577">
        <f t="shared" si="57"/>
        <v>0</v>
      </c>
      <c r="BJ206" s="552"/>
      <c r="BK206" s="552"/>
      <c r="BL206" s="552"/>
      <c r="BM206" s="552"/>
      <c r="BN206" s="552"/>
      <c r="BO206" s="552"/>
      <c r="BP206" s="552"/>
      <c r="BQ206" s="552"/>
      <c r="BR206" s="552"/>
      <c r="BS206" s="552"/>
      <c r="BT206" s="552"/>
      <c r="BU206" s="552"/>
      <c r="BV206" s="552"/>
      <c r="BW206" s="552"/>
    </row>
    <row r="207" spans="1:75">
      <c r="A207" s="552">
        <v>205</v>
      </c>
      <c r="B207" s="552"/>
      <c r="C207" s="552"/>
      <c r="D207" s="552"/>
      <c r="E207" s="552"/>
      <c r="F207" s="552"/>
      <c r="G207" s="552"/>
      <c r="H207" s="552"/>
      <c r="I207" s="552"/>
      <c r="J207" s="552"/>
      <c r="K207" s="552"/>
      <c r="L207" s="552"/>
      <c r="M207" s="552" t="e">
        <f>VLOOKUP(L207,'償却率（定額法）'!$B$6:$C$104,2)</f>
        <v>#N/A</v>
      </c>
      <c r="N207" s="659"/>
      <c r="O207" s="659"/>
      <c r="P207" s="573">
        <f t="shared" si="51"/>
        <v>0</v>
      </c>
      <c r="Q207" s="574">
        <f t="shared" si="52"/>
        <v>1900</v>
      </c>
      <c r="R207" s="574">
        <f t="shared" si="53"/>
        <v>1</v>
      </c>
      <c r="S207" s="574">
        <f t="shared" si="54"/>
        <v>0</v>
      </c>
      <c r="T207" s="552" t="str">
        <f t="shared" si="55"/>
        <v/>
      </c>
      <c r="U207" s="575"/>
      <c r="V207" s="581">
        <v>1</v>
      </c>
      <c r="W207" s="552"/>
      <c r="X207" s="576">
        <f t="shared" si="61"/>
        <v>0</v>
      </c>
      <c r="Y207" s="576">
        <f t="shared" si="58"/>
        <v>0</v>
      </c>
      <c r="Z207" s="552"/>
      <c r="AA207" s="552"/>
      <c r="AB207" s="552"/>
      <c r="AC207" s="552"/>
      <c r="AD207" s="552"/>
      <c r="AE207" s="552"/>
      <c r="AF207" s="552"/>
      <c r="AG207" s="552"/>
      <c r="AH207" s="552"/>
      <c r="AI207" s="552"/>
      <c r="AJ207" s="552"/>
      <c r="AK207" s="552"/>
      <c r="AL207" s="552"/>
      <c r="AM207" s="552"/>
      <c r="AN207" s="582">
        <f t="shared" si="59"/>
        <v>0</v>
      </c>
      <c r="AO207" s="552"/>
      <c r="AP207" s="577">
        <f t="shared" si="56"/>
        <v>0</v>
      </c>
      <c r="AQ207" s="552"/>
      <c r="AR207" s="552"/>
      <c r="AS207" s="552"/>
      <c r="AT207" s="552"/>
      <c r="AU207" s="552"/>
      <c r="AV207" s="552"/>
      <c r="AW207" s="552"/>
      <c r="AX207" s="552"/>
      <c r="AY207" s="552"/>
      <c r="AZ207" s="552"/>
      <c r="BA207" s="552"/>
      <c r="BB207" s="552"/>
      <c r="BC207" s="583"/>
      <c r="BD207" s="552" t="s">
        <v>85</v>
      </c>
      <c r="BE207" s="552"/>
      <c r="BF207" s="552"/>
      <c r="BG207" s="574">
        <f t="shared" si="60"/>
        <v>0</v>
      </c>
      <c r="BH207" s="552"/>
      <c r="BI207" s="577">
        <f t="shared" si="57"/>
        <v>0</v>
      </c>
      <c r="BJ207" s="552"/>
      <c r="BK207" s="552"/>
      <c r="BL207" s="552"/>
      <c r="BM207" s="552"/>
      <c r="BN207" s="552"/>
      <c r="BO207" s="552"/>
      <c r="BP207" s="552"/>
      <c r="BQ207" s="552"/>
      <c r="BR207" s="552"/>
      <c r="BS207" s="552"/>
      <c r="BT207" s="552"/>
      <c r="BU207" s="552"/>
      <c r="BV207" s="552"/>
      <c r="BW207" s="552"/>
    </row>
    <row r="208" spans="1:75">
      <c r="A208" s="552">
        <v>206</v>
      </c>
      <c r="B208" s="552"/>
      <c r="C208" s="552"/>
      <c r="D208" s="552"/>
      <c r="E208" s="552"/>
      <c r="F208" s="552"/>
      <c r="G208" s="552"/>
      <c r="H208" s="552"/>
      <c r="I208" s="552"/>
      <c r="J208" s="552"/>
      <c r="K208" s="552"/>
      <c r="L208" s="552"/>
      <c r="M208" s="552" t="e">
        <f>VLOOKUP(L208,'償却率（定額法）'!$B$6:$C$104,2)</f>
        <v>#N/A</v>
      </c>
      <c r="N208" s="659"/>
      <c r="O208" s="659"/>
      <c r="P208" s="573">
        <f t="shared" si="51"/>
        <v>0</v>
      </c>
      <c r="Q208" s="574">
        <f t="shared" si="52"/>
        <v>1900</v>
      </c>
      <c r="R208" s="574">
        <f t="shared" si="53"/>
        <v>1</v>
      </c>
      <c r="S208" s="574">
        <f t="shared" si="54"/>
        <v>0</v>
      </c>
      <c r="T208" s="552" t="str">
        <f t="shared" si="55"/>
        <v/>
      </c>
      <c r="U208" s="575"/>
      <c r="V208" s="581">
        <v>1</v>
      </c>
      <c r="W208" s="552"/>
      <c r="X208" s="576">
        <f t="shared" si="61"/>
        <v>0</v>
      </c>
      <c r="Y208" s="576">
        <f t="shared" si="58"/>
        <v>0</v>
      </c>
      <c r="Z208" s="552"/>
      <c r="AA208" s="552"/>
      <c r="AB208" s="552"/>
      <c r="AC208" s="552"/>
      <c r="AD208" s="552"/>
      <c r="AE208" s="552"/>
      <c r="AF208" s="552"/>
      <c r="AG208" s="552"/>
      <c r="AH208" s="552"/>
      <c r="AI208" s="552"/>
      <c r="AJ208" s="552"/>
      <c r="AK208" s="552"/>
      <c r="AL208" s="552"/>
      <c r="AM208" s="552"/>
      <c r="AN208" s="582">
        <f t="shared" si="59"/>
        <v>0</v>
      </c>
      <c r="AO208" s="552"/>
      <c r="AP208" s="577">
        <f t="shared" si="56"/>
        <v>0</v>
      </c>
      <c r="AQ208" s="552"/>
      <c r="AR208" s="552"/>
      <c r="AS208" s="552"/>
      <c r="AT208" s="552"/>
      <c r="AU208" s="552"/>
      <c r="AV208" s="552"/>
      <c r="AW208" s="552"/>
      <c r="AX208" s="552"/>
      <c r="AY208" s="552"/>
      <c r="AZ208" s="552"/>
      <c r="BA208" s="552"/>
      <c r="BB208" s="552"/>
      <c r="BC208" s="583"/>
      <c r="BD208" s="552" t="s">
        <v>85</v>
      </c>
      <c r="BE208" s="552"/>
      <c r="BF208" s="552"/>
      <c r="BG208" s="574">
        <f t="shared" si="60"/>
        <v>0</v>
      </c>
      <c r="BH208" s="552"/>
      <c r="BI208" s="577">
        <f t="shared" si="57"/>
        <v>0</v>
      </c>
      <c r="BJ208" s="552"/>
      <c r="BK208" s="552"/>
      <c r="BL208" s="552"/>
      <c r="BM208" s="552"/>
      <c r="BN208" s="552"/>
      <c r="BO208" s="552"/>
      <c r="BP208" s="552"/>
      <c r="BQ208" s="552"/>
      <c r="BR208" s="552"/>
      <c r="BS208" s="552"/>
      <c r="BT208" s="552"/>
      <c r="BU208" s="552"/>
      <c r="BV208" s="552"/>
      <c r="BW208" s="552"/>
    </row>
    <row r="209" spans="1:75">
      <c r="A209" s="552">
        <v>207</v>
      </c>
      <c r="B209" s="552"/>
      <c r="C209" s="552"/>
      <c r="D209" s="552"/>
      <c r="E209" s="552"/>
      <c r="F209" s="552"/>
      <c r="G209" s="552"/>
      <c r="H209" s="552"/>
      <c r="I209" s="552"/>
      <c r="J209" s="552"/>
      <c r="K209" s="552"/>
      <c r="L209" s="552"/>
      <c r="M209" s="552" t="e">
        <f>VLOOKUP(L209,'償却率（定額法）'!$B$6:$C$104,2)</f>
        <v>#N/A</v>
      </c>
      <c r="N209" s="659"/>
      <c r="O209" s="659"/>
      <c r="P209" s="573">
        <f t="shared" si="51"/>
        <v>0</v>
      </c>
      <c r="Q209" s="574">
        <f t="shared" si="52"/>
        <v>1900</v>
      </c>
      <c r="R209" s="574">
        <f t="shared" si="53"/>
        <v>1</v>
      </c>
      <c r="S209" s="574">
        <f t="shared" si="54"/>
        <v>0</v>
      </c>
      <c r="T209" s="552" t="str">
        <f t="shared" si="55"/>
        <v/>
      </c>
      <c r="U209" s="575"/>
      <c r="V209" s="581">
        <v>1</v>
      </c>
      <c r="W209" s="552"/>
      <c r="X209" s="576">
        <f t="shared" si="61"/>
        <v>0</v>
      </c>
      <c r="Y209" s="576">
        <f t="shared" si="58"/>
        <v>0</v>
      </c>
      <c r="Z209" s="552"/>
      <c r="AA209" s="552"/>
      <c r="AB209" s="552"/>
      <c r="AC209" s="552"/>
      <c r="AD209" s="552"/>
      <c r="AE209" s="552"/>
      <c r="AF209" s="552"/>
      <c r="AG209" s="552"/>
      <c r="AH209" s="552"/>
      <c r="AI209" s="552"/>
      <c r="AJ209" s="552"/>
      <c r="AK209" s="552"/>
      <c r="AL209" s="552"/>
      <c r="AM209" s="552"/>
      <c r="AN209" s="582">
        <f t="shared" si="59"/>
        <v>0</v>
      </c>
      <c r="AO209" s="552"/>
      <c r="AP209" s="577">
        <f t="shared" si="56"/>
        <v>0</v>
      </c>
      <c r="AQ209" s="552"/>
      <c r="AR209" s="552"/>
      <c r="AS209" s="552"/>
      <c r="AT209" s="552"/>
      <c r="AU209" s="552"/>
      <c r="AV209" s="552"/>
      <c r="AW209" s="552"/>
      <c r="AX209" s="552"/>
      <c r="AY209" s="552"/>
      <c r="AZ209" s="552"/>
      <c r="BA209" s="552"/>
      <c r="BB209" s="552"/>
      <c r="BC209" s="583"/>
      <c r="BD209" s="552" t="s">
        <v>85</v>
      </c>
      <c r="BE209" s="552"/>
      <c r="BF209" s="552"/>
      <c r="BG209" s="574">
        <f t="shared" si="60"/>
        <v>0</v>
      </c>
      <c r="BH209" s="552"/>
      <c r="BI209" s="577">
        <f t="shared" si="57"/>
        <v>0</v>
      </c>
      <c r="BJ209" s="552"/>
      <c r="BK209" s="552"/>
      <c r="BL209" s="552"/>
      <c r="BM209" s="552"/>
      <c r="BN209" s="552"/>
      <c r="BO209" s="552"/>
      <c r="BP209" s="552"/>
      <c r="BQ209" s="552"/>
      <c r="BR209" s="552"/>
      <c r="BS209" s="552"/>
      <c r="BT209" s="552"/>
      <c r="BU209" s="552"/>
      <c r="BV209" s="552"/>
      <c r="BW209" s="552"/>
    </row>
    <row r="210" spans="1:75">
      <c r="A210" s="552">
        <v>208</v>
      </c>
      <c r="B210" s="552"/>
      <c r="C210" s="552"/>
      <c r="D210" s="552"/>
      <c r="E210" s="552"/>
      <c r="F210" s="552"/>
      <c r="G210" s="552"/>
      <c r="H210" s="552"/>
      <c r="I210" s="552"/>
      <c r="J210" s="552"/>
      <c r="K210" s="552"/>
      <c r="L210" s="552"/>
      <c r="M210" s="552" t="e">
        <f>VLOOKUP(L210,'償却率（定額法）'!$B$6:$C$104,2)</f>
        <v>#N/A</v>
      </c>
      <c r="N210" s="659"/>
      <c r="O210" s="659"/>
      <c r="P210" s="573">
        <f t="shared" si="51"/>
        <v>0</v>
      </c>
      <c r="Q210" s="574">
        <f t="shared" si="52"/>
        <v>1900</v>
      </c>
      <c r="R210" s="574">
        <f t="shared" si="53"/>
        <v>1</v>
      </c>
      <c r="S210" s="574">
        <f t="shared" si="54"/>
        <v>0</v>
      </c>
      <c r="T210" s="552" t="str">
        <f t="shared" si="55"/>
        <v/>
      </c>
      <c r="U210" s="575"/>
      <c r="V210" s="581">
        <v>1</v>
      </c>
      <c r="W210" s="552"/>
      <c r="X210" s="576">
        <f t="shared" si="61"/>
        <v>0</v>
      </c>
      <c r="Y210" s="576">
        <f t="shared" si="58"/>
        <v>0</v>
      </c>
      <c r="Z210" s="552"/>
      <c r="AA210" s="552"/>
      <c r="AB210" s="552"/>
      <c r="AC210" s="552"/>
      <c r="AD210" s="552"/>
      <c r="AE210" s="552"/>
      <c r="AF210" s="552"/>
      <c r="AG210" s="552"/>
      <c r="AH210" s="552"/>
      <c r="AI210" s="552"/>
      <c r="AJ210" s="552"/>
      <c r="AK210" s="552"/>
      <c r="AL210" s="552"/>
      <c r="AM210" s="552"/>
      <c r="AN210" s="582">
        <f t="shared" si="59"/>
        <v>0</v>
      </c>
      <c r="AO210" s="552"/>
      <c r="AP210" s="577">
        <f t="shared" si="56"/>
        <v>0</v>
      </c>
      <c r="AQ210" s="552"/>
      <c r="AR210" s="552"/>
      <c r="AS210" s="552"/>
      <c r="AT210" s="552"/>
      <c r="AU210" s="552"/>
      <c r="AV210" s="552"/>
      <c r="AW210" s="552"/>
      <c r="AX210" s="552"/>
      <c r="AY210" s="552"/>
      <c r="AZ210" s="552"/>
      <c r="BA210" s="552"/>
      <c r="BB210" s="552"/>
      <c r="BC210" s="583"/>
      <c r="BD210" s="552" t="s">
        <v>85</v>
      </c>
      <c r="BE210" s="552"/>
      <c r="BF210" s="552"/>
      <c r="BG210" s="574">
        <f t="shared" si="60"/>
        <v>0</v>
      </c>
      <c r="BH210" s="552"/>
      <c r="BI210" s="577">
        <f t="shared" si="57"/>
        <v>0</v>
      </c>
      <c r="BJ210" s="552"/>
      <c r="BK210" s="552"/>
      <c r="BL210" s="552"/>
      <c r="BM210" s="552"/>
      <c r="BN210" s="552"/>
      <c r="BO210" s="552"/>
      <c r="BP210" s="552"/>
      <c r="BQ210" s="552"/>
      <c r="BR210" s="552"/>
      <c r="BS210" s="552"/>
      <c r="BT210" s="552"/>
      <c r="BU210" s="552"/>
      <c r="BV210" s="552"/>
      <c r="BW210" s="552"/>
    </row>
    <row r="211" spans="1:75">
      <c r="A211" s="552">
        <v>209</v>
      </c>
      <c r="B211" s="552"/>
      <c r="C211" s="552"/>
      <c r="D211" s="552"/>
      <c r="E211" s="552"/>
      <c r="F211" s="552"/>
      <c r="G211" s="552"/>
      <c r="H211" s="552"/>
      <c r="I211" s="552"/>
      <c r="J211" s="552"/>
      <c r="K211" s="552"/>
      <c r="L211" s="552"/>
      <c r="M211" s="552" t="e">
        <f>VLOOKUP(L211,'償却率（定額法）'!$B$6:$C$104,2)</f>
        <v>#N/A</v>
      </c>
      <c r="N211" s="659"/>
      <c r="O211" s="659"/>
      <c r="P211" s="573">
        <f t="shared" si="51"/>
        <v>0</v>
      </c>
      <c r="Q211" s="574">
        <f t="shared" si="52"/>
        <v>1900</v>
      </c>
      <c r="R211" s="574">
        <f t="shared" si="53"/>
        <v>1</v>
      </c>
      <c r="S211" s="574">
        <f t="shared" si="54"/>
        <v>0</v>
      </c>
      <c r="T211" s="552" t="str">
        <f t="shared" si="55"/>
        <v/>
      </c>
      <c r="U211" s="575"/>
      <c r="V211" s="581">
        <v>1</v>
      </c>
      <c r="W211" s="552"/>
      <c r="X211" s="576">
        <f t="shared" si="61"/>
        <v>0</v>
      </c>
      <c r="Y211" s="576">
        <f t="shared" si="58"/>
        <v>0</v>
      </c>
      <c r="Z211" s="552"/>
      <c r="AA211" s="552"/>
      <c r="AB211" s="552"/>
      <c r="AC211" s="552"/>
      <c r="AD211" s="552"/>
      <c r="AE211" s="552"/>
      <c r="AF211" s="552"/>
      <c r="AG211" s="552"/>
      <c r="AH211" s="552"/>
      <c r="AI211" s="552"/>
      <c r="AJ211" s="552"/>
      <c r="AK211" s="552"/>
      <c r="AL211" s="552"/>
      <c r="AM211" s="552"/>
      <c r="AN211" s="582">
        <f t="shared" si="59"/>
        <v>0</v>
      </c>
      <c r="AO211" s="552"/>
      <c r="AP211" s="577">
        <f t="shared" si="56"/>
        <v>0</v>
      </c>
      <c r="AQ211" s="552"/>
      <c r="AR211" s="552"/>
      <c r="AS211" s="552"/>
      <c r="AT211" s="552"/>
      <c r="AU211" s="552"/>
      <c r="AV211" s="552"/>
      <c r="AW211" s="552"/>
      <c r="AX211" s="552"/>
      <c r="AY211" s="552"/>
      <c r="AZ211" s="552"/>
      <c r="BA211" s="552"/>
      <c r="BB211" s="552"/>
      <c r="BC211" s="583"/>
      <c r="BD211" s="552" t="s">
        <v>85</v>
      </c>
      <c r="BE211" s="552"/>
      <c r="BF211" s="552"/>
      <c r="BG211" s="574">
        <f t="shared" si="60"/>
        <v>0</v>
      </c>
      <c r="BH211" s="552"/>
      <c r="BI211" s="577">
        <f t="shared" si="57"/>
        <v>0</v>
      </c>
      <c r="BJ211" s="552"/>
      <c r="BK211" s="552"/>
      <c r="BL211" s="552"/>
      <c r="BM211" s="552"/>
      <c r="BN211" s="552"/>
      <c r="BO211" s="552"/>
      <c r="BP211" s="552"/>
      <c r="BQ211" s="552"/>
      <c r="BR211" s="552"/>
      <c r="BS211" s="552"/>
      <c r="BT211" s="552"/>
      <c r="BU211" s="552"/>
      <c r="BV211" s="552"/>
      <c r="BW211" s="552"/>
    </row>
    <row r="212" spans="1:75">
      <c r="A212" s="552">
        <v>210</v>
      </c>
      <c r="B212" s="552"/>
      <c r="C212" s="552"/>
      <c r="D212" s="552"/>
      <c r="E212" s="552"/>
      <c r="F212" s="552"/>
      <c r="G212" s="552"/>
      <c r="H212" s="552"/>
      <c r="I212" s="552"/>
      <c r="J212" s="552"/>
      <c r="K212" s="552"/>
      <c r="L212" s="552"/>
      <c r="M212" s="552" t="e">
        <f>VLOOKUP(L212,'償却率（定額法）'!$B$6:$C$104,2)</f>
        <v>#N/A</v>
      </c>
      <c r="N212" s="659"/>
      <c r="O212" s="659"/>
      <c r="P212" s="573">
        <f t="shared" si="51"/>
        <v>0</v>
      </c>
      <c r="Q212" s="574">
        <f t="shared" si="52"/>
        <v>1900</v>
      </c>
      <c r="R212" s="574">
        <f t="shared" si="53"/>
        <v>1</v>
      </c>
      <c r="S212" s="574">
        <f t="shared" si="54"/>
        <v>0</v>
      </c>
      <c r="T212" s="552" t="str">
        <f t="shared" si="55"/>
        <v/>
      </c>
      <c r="U212" s="575"/>
      <c r="V212" s="581">
        <v>1</v>
      </c>
      <c r="W212" s="552"/>
      <c r="X212" s="576">
        <f t="shared" si="61"/>
        <v>0</v>
      </c>
      <c r="Y212" s="576">
        <f t="shared" si="58"/>
        <v>0</v>
      </c>
      <c r="Z212" s="552"/>
      <c r="AA212" s="552"/>
      <c r="AB212" s="552"/>
      <c r="AC212" s="552"/>
      <c r="AD212" s="552"/>
      <c r="AE212" s="552"/>
      <c r="AF212" s="552"/>
      <c r="AG212" s="552"/>
      <c r="AH212" s="552"/>
      <c r="AI212" s="552"/>
      <c r="AJ212" s="552"/>
      <c r="AK212" s="552"/>
      <c r="AL212" s="552"/>
      <c r="AM212" s="552"/>
      <c r="AN212" s="582">
        <f t="shared" si="59"/>
        <v>0</v>
      </c>
      <c r="AO212" s="552"/>
      <c r="AP212" s="577">
        <f t="shared" si="56"/>
        <v>0</v>
      </c>
      <c r="AQ212" s="552"/>
      <c r="AR212" s="552"/>
      <c r="AS212" s="552"/>
      <c r="AT212" s="552"/>
      <c r="AU212" s="552"/>
      <c r="AV212" s="552"/>
      <c r="AW212" s="552"/>
      <c r="AX212" s="552"/>
      <c r="AY212" s="552"/>
      <c r="AZ212" s="552"/>
      <c r="BA212" s="552"/>
      <c r="BB212" s="552"/>
      <c r="BC212" s="583"/>
      <c r="BD212" s="552" t="s">
        <v>85</v>
      </c>
      <c r="BE212" s="552"/>
      <c r="BF212" s="552"/>
      <c r="BG212" s="574">
        <f t="shared" si="60"/>
        <v>0</v>
      </c>
      <c r="BH212" s="552"/>
      <c r="BI212" s="577">
        <f t="shared" si="57"/>
        <v>0</v>
      </c>
      <c r="BJ212" s="552"/>
      <c r="BK212" s="552"/>
      <c r="BL212" s="552"/>
      <c r="BM212" s="552"/>
      <c r="BN212" s="552"/>
      <c r="BO212" s="552"/>
      <c r="BP212" s="552"/>
      <c r="BQ212" s="552"/>
      <c r="BR212" s="552"/>
      <c r="BS212" s="552"/>
      <c r="BT212" s="552"/>
      <c r="BU212" s="552"/>
      <c r="BV212" s="552"/>
      <c r="BW212" s="552"/>
    </row>
    <row r="213" spans="1:75">
      <c r="A213" s="552">
        <v>211</v>
      </c>
      <c r="B213" s="552"/>
      <c r="C213" s="552"/>
      <c r="D213" s="552"/>
      <c r="E213" s="552"/>
      <c r="F213" s="552"/>
      <c r="G213" s="552"/>
      <c r="H213" s="552"/>
      <c r="I213" s="552"/>
      <c r="J213" s="552"/>
      <c r="K213" s="552"/>
      <c r="L213" s="552"/>
      <c r="M213" s="552" t="e">
        <f>VLOOKUP(L213,'償却率（定額法）'!$B$6:$C$104,2)</f>
        <v>#N/A</v>
      </c>
      <c r="N213" s="659"/>
      <c r="O213" s="659"/>
      <c r="P213" s="573">
        <f t="shared" si="51"/>
        <v>0</v>
      </c>
      <c r="Q213" s="574">
        <f t="shared" si="52"/>
        <v>1900</v>
      </c>
      <c r="R213" s="574">
        <f t="shared" si="53"/>
        <v>1</v>
      </c>
      <c r="S213" s="574">
        <f t="shared" si="54"/>
        <v>0</v>
      </c>
      <c r="T213" s="552" t="str">
        <f t="shared" si="55"/>
        <v/>
      </c>
      <c r="U213" s="575"/>
      <c r="V213" s="581">
        <v>1</v>
      </c>
      <c r="W213" s="552"/>
      <c r="X213" s="576">
        <f t="shared" si="61"/>
        <v>0</v>
      </c>
      <c r="Y213" s="576">
        <f t="shared" si="58"/>
        <v>0</v>
      </c>
      <c r="Z213" s="552"/>
      <c r="AA213" s="552"/>
      <c r="AB213" s="552"/>
      <c r="AC213" s="552"/>
      <c r="AD213" s="552"/>
      <c r="AE213" s="552"/>
      <c r="AF213" s="552"/>
      <c r="AG213" s="552"/>
      <c r="AH213" s="552"/>
      <c r="AI213" s="552"/>
      <c r="AJ213" s="552"/>
      <c r="AK213" s="552"/>
      <c r="AL213" s="552"/>
      <c r="AM213" s="552"/>
      <c r="AN213" s="582">
        <f t="shared" si="59"/>
        <v>0</v>
      </c>
      <c r="AO213" s="552"/>
      <c r="AP213" s="577">
        <f t="shared" si="56"/>
        <v>0</v>
      </c>
      <c r="AQ213" s="552"/>
      <c r="AR213" s="552"/>
      <c r="AS213" s="552"/>
      <c r="AT213" s="552"/>
      <c r="AU213" s="552"/>
      <c r="AV213" s="552"/>
      <c r="AW213" s="552"/>
      <c r="AX213" s="552"/>
      <c r="AY213" s="552"/>
      <c r="AZ213" s="552"/>
      <c r="BA213" s="552"/>
      <c r="BB213" s="552"/>
      <c r="BC213" s="583"/>
      <c r="BD213" s="552" t="s">
        <v>85</v>
      </c>
      <c r="BE213" s="552"/>
      <c r="BF213" s="552"/>
      <c r="BG213" s="574">
        <f t="shared" si="60"/>
        <v>0</v>
      </c>
      <c r="BH213" s="552"/>
      <c r="BI213" s="577">
        <f t="shared" si="57"/>
        <v>0</v>
      </c>
      <c r="BJ213" s="552"/>
      <c r="BK213" s="552"/>
      <c r="BL213" s="552"/>
      <c r="BM213" s="552"/>
      <c r="BN213" s="552"/>
      <c r="BO213" s="552"/>
      <c r="BP213" s="552"/>
      <c r="BQ213" s="552"/>
      <c r="BR213" s="552"/>
      <c r="BS213" s="552"/>
      <c r="BT213" s="552"/>
      <c r="BU213" s="552"/>
      <c r="BV213" s="552"/>
      <c r="BW213" s="552"/>
    </row>
    <row r="214" spans="1:75">
      <c r="A214" s="552">
        <v>212</v>
      </c>
      <c r="B214" s="552"/>
      <c r="C214" s="552"/>
      <c r="D214" s="552"/>
      <c r="E214" s="552"/>
      <c r="F214" s="552"/>
      <c r="G214" s="552"/>
      <c r="H214" s="552"/>
      <c r="I214" s="552"/>
      <c r="J214" s="552"/>
      <c r="K214" s="552"/>
      <c r="L214" s="552"/>
      <c r="M214" s="552" t="e">
        <f>VLOOKUP(L214,'償却率（定額法）'!$B$6:$C$104,2)</f>
        <v>#N/A</v>
      </c>
      <c r="N214" s="659"/>
      <c r="O214" s="659"/>
      <c r="P214" s="573">
        <f t="shared" si="51"/>
        <v>0</v>
      </c>
      <c r="Q214" s="574">
        <f t="shared" si="52"/>
        <v>1900</v>
      </c>
      <c r="R214" s="574">
        <f t="shared" si="53"/>
        <v>1</v>
      </c>
      <c r="S214" s="574">
        <f t="shared" si="54"/>
        <v>0</v>
      </c>
      <c r="T214" s="552" t="str">
        <f t="shared" si="55"/>
        <v/>
      </c>
      <c r="U214" s="575"/>
      <c r="V214" s="581">
        <v>1</v>
      </c>
      <c r="W214" s="552"/>
      <c r="X214" s="576">
        <f t="shared" si="61"/>
        <v>0</v>
      </c>
      <c r="Y214" s="576">
        <f t="shared" si="58"/>
        <v>0</v>
      </c>
      <c r="Z214" s="552"/>
      <c r="AA214" s="552"/>
      <c r="AB214" s="552"/>
      <c r="AC214" s="552"/>
      <c r="AD214" s="552"/>
      <c r="AE214" s="552"/>
      <c r="AF214" s="552"/>
      <c r="AG214" s="552"/>
      <c r="AH214" s="552"/>
      <c r="AI214" s="552"/>
      <c r="AJ214" s="552"/>
      <c r="AK214" s="552"/>
      <c r="AL214" s="552"/>
      <c r="AM214" s="552"/>
      <c r="AN214" s="582">
        <f t="shared" si="59"/>
        <v>0</v>
      </c>
      <c r="AO214" s="552"/>
      <c r="AP214" s="577">
        <f t="shared" si="56"/>
        <v>0</v>
      </c>
      <c r="AQ214" s="552"/>
      <c r="AR214" s="552"/>
      <c r="AS214" s="552"/>
      <c r="AT214" s="552"/>
      <c r="AU214" s="552"/>
      <c r="AV214" s="552"/>
      <c r="AW214" s="552"/>
      <c r="AX214" s="552"/>
      <c r="AY214" s="552"/>
      <c r="AZ214" s="552"/>
      <c r="BA214" s="552"/>
      <c r="BB214" s="552"/>
      <c r="BC214" s="583"/>
      <c r="BD214" s="552" t="s">
        <v>85</v>
      </c>
      <c r="BE214" s="552"/>
      <c r="BF214" s="552"/>
      <c r="BG214" s="574">
        <f t="shared" si="60"/>
        <v>0</v>
      </c>
      <c r="BH214" s="552"/>
      <c r="BI214" s="577">
        <f t="shared" si="57"/>
        <v>0</v>
      </c>
      <c r="BJ214" s="552"/>
      <c r="BK214" s="552"/>
      <c r="BL214" s="552"/>
      <c r="BM214" s="552"/>
      <c r="BN214" s="552"/>
      <c r="BO214" s="552"/>
      <c r="BP214" s="552"/>
      <c r="BQ214" s="552"/>
      <c r="BR214" s="552"/>
      <c r="BS214" s="552"/>
      <c r="BT214" s="552"/>
      <c r="BU214" s="552"/>
      <c r="BV214" s="552"/>
      <c r="BW214" s="552"/>
    </row>
    <row r="215" spans="1:75">
      <c r="A215" s="552">
        <v>213</v>
      </c>
      <c r="B215" s="552"/>
      <c r="C215" s="552"/>
      <c r="D215" s="552"/>
      <c r="E215" s="552"/>
      <c r="F215" s="552"/>
      <c r="G215" s="552"/>
      <c r="H215" s="552"/>
      <c r="I215" s="552"/>
      <c r="J215" s="552"/>
      <c r="K215" s="552"/>
      <c r="L215" s="552"/>
      <c r="M215" s="552" t="e">
        <f>VLOOKUP(L215,'償却率（定額法）'!$B$6:$C$104,2)</f>
        <v>#N/A</v>
      </c>
      <c r="N215" s="659"/>
      <c r="O215" s="659"/>
      <c r="P215" s="573">
        <f t="shared" si="51"/>
        <v>0</v>
      </c>
      <c r="Q215" s="574">
        <f t="shared" si="52"/>
        <v>1900</v>
      </c>
      <c r="R215" s="574">
        <f t="shared" si="53"/>
        <v>1</v>
      </c>
      <c r="S215" s="574">
        <f t="shared" si="54"/>
        <v>0</v>
      </c>
      <c r="T215" s="552" t="str">
        <f t="shared" si="55"/>
        <v/>
      </c>
      <c r="U215" s="575"/>
      <c r="V215" s="581">
        <v>1</v>
      </c>
      <c r="W215" s="552"/>
      <c r="X215" s="576">
        <f t="shared" si="61"/>
        <v>0</v>
      </c>
      <c r="Y215" s="576">
        <f t="shared" si="58"/>
        <v>0</v>
      </c>
      <c r="Z215" s="552"/>
      <c r="AA215" s="552"/>
      <c r="AB215" s="552"/>
      <c r="AC215" s="552"/>
      <c r="AD215" s="552"/>
      <c r="AE215" s="552"/>
      <c r="AF215" s="552"/>
      <c r="AG215" s="552"/>
      <c r="AH215" s="552"/>
      <c r="AI215" s="552"/>
      <c r="AJ215" s="552"/>
      <c r="AK215" s="552"/>
      <c r="AL215" s="552"/>
      <c r="AM215" s="552"/>
      <c r="AN215" s="582">
        <f t="shared" si="59"/>
        <v>0</v>
      </c>
      <c r="AO215" s="552"/>
      <c r="AP215" s="577">
        <f t="shared" si="56"/>
        <v>0</v>
      </c>
      <c r="AQ215" s="552"/>
      <c r="AR215" s="552"/>
      <c r="AS215" s="552"/>
      <c r="AT215" s="552"/>
      <c r="AU215" s="552"/>
      <c r="AV215" s="552"/>
      <c r="AW215" s="552"/>
      <c r="AX215" s="552"/>
      <c r="AY215" s="552"/>
      <c r="AZ215" s="552"/>
      <c r="BA215" s="552"/>
      <c r="BB215" s="552"/>
      <c r="BC215" s="583"/>
      <c r="BD215" s="552" t="s">
        <v>85</v>
      </c>
      <c r="BE215" s="552"/>
      <c r="BF215" s="552"/>
      <c r="BG215" s="574">
        <f t="shared" si="60"/>
        <v>0</v>
      </c>
      <c r="BH215" s="552"/>
      <c r="BI215" s="577">
        <f t="shared" si="57"/>
        <v>0</v>
      </c>
      <c r="BJ215" s="552"/>
      <c r="BK215" s="552"/>
      <c r="BL215" s="552"/>
      <c r="BM215" s="552"/>
      <c r="BN215" s="552"/>
      <c r="BO215" s="552"/>
      <c r="BP215" s="552"/>
      <c r="BQ215" s="552"/>
      <c r="BR215" s="552"/>
      <c r="BS215" s="552"/>
      <c r="BT215" s="552"/>
      <c r="BU215" s="552"/>
      <c r="BV215" s="552"/>
      <c r="BW215" s="552"/>
    </row>
    <row r="216" spans="1:75">
      <c r="A216" s="552">
        <v>214</v>
      </c>
      <c r="B216" s="552"/>
      <c r="C216" s="552"/>
      <c r="D216" s="552"/>
      <c r="E216" s="552"/>
      <c r="F216" s="552"/>
      <c r="G216" s="552"/>
      <c r="H216" s="552"/>
      <c r="I216" s="552"/>
      <c r="J216" s="552"/>
      <c r="K216" s="552"/>
      <c r="L216" s="552"/>
      <c r="M216" s="552" t="e">
        <f>VLOOKUP(L216,'償却率（定額法）'!$B$6:$C$104,2)</f>
        <v>#N/A</v>
      </c>
      <c r="N216" s="659"/>
      <c r="O216" s="659"/>
      <c r="P216" s="573">
        <f t="shared" si="51"/>
        <v>0</v>
      </c>
      <c r="Q216" s="574">
        <f t="shared" si="52"/>
        <v>1900</v>
      </c>
      <c r="R216" s="574">
        <f t="shared" si="53"/>
        <v>1</v>
      </c>
      <c r="S216" s="574">
        <f t="shared" si="54"/>
        <v>0</v>
      </c>
      <c r="T216" s="552" t="str">
        <f t="shared" si="55"/>
        <v/>
      </c>
      <c r="U216" s="575"/>
      <c r="V216" s="581">
        <v>1</v>
      </c>
      <c r="W216" s="552"/>
      <c r="X216" s="576">
        <f t="shared" si="61"/>
        <v>0</v>
      </c>
      <c r="Y216" s="576">
        <f t="shared" si="58"/>
        <v>0</v>
      </c>
      <c r="Z216" s="552"/>
      <c r="AA216" s="552"/>
      <c r="AB216" s="552"/>
      <c r="AC216" s="552"/>
      <c r="AD216" s="552"/>
      <c r="AE216" s="552"/>
      <c r="AF216" s="552"/>
      <c r="AG216" s="552"/>
      <c r="AH216" s="552"/>
      <c r="AI216" s="552"/>
      <c r="AJ216" s="552"/>
      <c r="AK216" s="552"/>
      <c r="AL216" s="552"/>
      <c r="AM216" s="552"/>
      <c r="AN216" s="582">
        <f t="shared" si="59"/>
        <v>0</v>
      </c>
      <c r="AO216" s="552"/>
      <c r="AP216" s="577">
        <f t="shared" si="56"/>
        <v>0</v>
      </c>
      <c r="AQ216" s="552"/>
      <c r="AR216" s="552"/>
      <c r="AS216" s="552"/>
      <c r="AT216" s="552"/>
      <c r="AU216" s="552"/>
      <c r="AV216" s="552"/>
      <c r="AW216" s="552"/>
      <c r="AX216" s="552"/>
      <c r="AY216" s="552"/>
      <c r="AZ216" s="552"/>
      <c r="BA216" s="552"/>
      <c r="BB216" s="552"/>
      <c r="BC216" s="583"/>
      <c r="BD216" s="552" t="s">
        <v>85</v>
      </c>
      <c r="BE216" s="552"/>
      <c r="BF216" s="552"/>
      <c r="BG216" s="574">
        <f t="shared" si="60"/>
        <v>0</v>
      </c>
      <c r="BH216" s="552"/>
      <c r="BI216" s="577">
        <f t="shared" si="57"/>
        <v>0</v>
      </c>
      <c r="BJ216" s="552"/>
      <c r="BK216" s="552"/>
      <c r="BL216" s="552"/>
      <c r="BM216" s="552"/>
      <c r="BN216" s="552"/>
      <c r="BO216" s="552"/>
      <c r="BP216" s="552"/>
      <c r="BQ216" s="552"/>
      <c r="BR216" s="552"/>
      <c r="BS216" s="552"/>
      <c r="BT216" s="552"/>
      <c r="BU216" s="552"/>
      <c r="BV216" s="552"/>
      <c r="BW216" s="552"/>
    </row>
    <row r="217" spans="1:75">
      <c r="A217" s="552">
        <v>215</v>
      </c>
      <c r="B217" s="552"/>
      <c r="C217" s="552"/>
      <c r="D217" s="552"/>
      <c r="E217" s="552"/>
      <c r="F217" s="552"/>
      <c r="G217" s="552"/>
      <c r="H217" s="552"/>
      <c r="I217" s="552"/>
      <c r="J217" s="552"/>
      <c r="K217" s="552"/>
      <c r="L217" s="552"/>
      <c r="M217" s="552" t="e">
        <f>VLOOKUP(L217,'償却率（定額法）'!$B$6:$C$104,2)</f>
        <v>#N/A</v>
      </c>
      <c r="N217" s="659"/>
      <c r="O217" s="659"/>
      <c r="P217" s="573">
        <f t="shared" si="51"/>
        <v>0</v>
      </c>
      <c r="Q217" s="574">
        <f t="shared" si="52"/>
        <v>1900</v>
      </c>
      <c r="R217" s="574">
        <f t="shared" si="53"/>
        <v>1</v>
      </c>
      <c r="S217" s="574">
        <f t="shared" si="54"/>
        <v>0</v>
      </c>
      <c r="T217" s="552" t="str">
        <f t="shared" si="55"/>
        <v/>
      </c>
      <c r="U217" s="575"/>
      <c r="V217" s="581">
        <v>1</v>
      </c>
      <c r="W217" s="552"/>
      <c r="X217" s="576">
        <f t="shared" si="61"/>
        <v>0</v>
      </c>
      <c r="Y217" s="576">
        <f t="shared" si="58"/>
        <v>0</v>
      </c>
      <c r="Z217" s="552"/>
      <c r="AA217" s="552"/>
      <c r="AB217" s="552"/>
      <c r="AC217" s="552"/>
      <c r="AD217" s="552"/>
      <c r="AE217" s="552"/>
      <c r="AF217" s="552"/>
      <c r="AG217" s="552"/>
      <c r="AH217" s="552"/>
      <c r="AI217" s="552"/>
      <c r="AJ217" s="552"/>
      <c r="AK217" s="552"/>
      <c r="AL217" s="552"/>
      <c r="AM217" s="552"/>
      <c r="AN217" s="582">
        <f t="shared" si="59"/>
        <v>0</v>
      </c>
      <c r="AO217" s="552"/>
      <c r="AP217" s="577">
        <f t="shared" si="56"/>
        <v>0</v>
      </c>
      <c r="AQ217" s="552"/>
      <c r="AR217" s="552"/>
      <c r="AS217" s="552"/>
      <c r="AT217" s="552"/>
      <c r="AU217" s="552"/>
      <c r="AV217" s="552"/>
      <c r="AW217" s="552"/>
      <c r="AX217" s="552"/>
      <c r="AY217" s="552"/>
      <c r="AZ217" s="552"/>
      <c r="BA217" s="552"/>
      <c r="BB217" s="552"/>
      <c r="BC217" s="583"/>
      <c r="BD217" s="552" t="s">
        <v>85</v>
      </c>
      <c r="BE217" s="552"/>
      <c r="BF217" s="552"/>
      <c r="BG217" s="574">
        <f t="shared" si="60"/>
        <v>0</v>
      </c>
      <c r="BH217" s="552"/>
      <c r="BI217" s="577">
        <f t="shared" si="57"/>
        <v>0</v>
      </c>
      <c r="BJ217" s="552"/>
      <c r="BK217" s="552"/>
      <c r="BL217" s="552"/>
      <c r="BM217" s="552"/>
      <c r="BN217" s="552"/>
      <c r="BO217" s="552"/>
      <c r="BP217" s="552"/>
      <c r="BQ217" s="552"/>
      <c r="BR217" s="552"/>
      <c r="BS217" s="552"/>
      <c r="BT217" s="552"/>
      <c r="BU217" s="552"/>
      <c r="BV217" s="552"/>
      <c r="BW217" s="552"/>
    </row>
    <row r="218" spans="1:75">
      <c r="A218" s="552">
        <v>216</v>
      </c>
      <c r="B218" s="552"/>
      <c r="C218" s="552"/>
      <c r="D218" s="552"/>
      <c r="E218" s="552"/>
      <c r="F218" s="552"/>
      <c r="G218" s="552"/>
      <c r="H218" s="552"/>
      <c r="I218" s="552"/>
      <c r="J218" s="552"/>
      <c r="K218" s="552"/>
      <c r="L218" s="552"/>
      <c r="M218" s="552" t="e">
        <f>VLOOKUP(L218,'償却率（定額法）'!$B$6:$C$104,2)</f>
        <v>#N/A</v>
      </c>
      <c r="N218" s="659"/>
      <c r="O218" s="659"/>
      <c r="P218" s="573">
        <f t="shared" si="51"/>
        <v>0</v>
      </c>
      <c r="Q218" s="574">
        <f t="shared" si="52"/>
        <v>1900</v>
      </c>
      <c r="R218" s="574">
        <f t="shared" si="53"/>
        <v>1</v>
      </c>
      <c r="S218" s="574">
        <f t="shared" si="54"/>
        <v>0</v>
      </c>
      <c r="T218" s="552" t="str">
        <f t="shared" si="55"/>
        <v/>
      </c>
      <c r="U218" s="575"/>
      <c r="V218" s="581">
        <v>1</v>
      </c>
      <c r="W218" s="552"/>
      <c r="X218" s="576">
        <f t="shared" si="61"/>
        <v>0</v>
      </c>
      <c r="Y218" s="576">
        <f t="shared" si="58"/>
        <v>0</v>
      </c>
      <c r="Z218" s="552"/>
      <c r="AA218" s="552"/>
      <c r="AB218" s="552"/>
      <c r="AC218" s="552"/>
      <c r="AD218" s="552"/>
      <c r="AE218" s="552"/>
      <c r="AF218" s="552"/>
      <c r="AG218" s="552"/>
      <c r="AH218" s="552"/>
      <c r="AI218" s="552"/>
      <c r="AJ218" s="552"/>
      <c r="AK218" s="552"/>
      <c r="AL218" s="552"/>
      <c r="AM218" s="552"/>
      <c r="AN218" s="582">
        <f t="shared" si="59"/>
        <v>0</v>
      </c>
      <c r="AO218" s="552"/>
      <c r="AP218" s="577">
        <f t="shared" si="56"/>
        <v>0</v>
      </c>
      <c r="AQ218" s="552"/>
      <c r="AR218" s="552"/>
      <c r="AS218" s="552"/>
      <c r="AT218" s="552"/>
      <c r="AU218" s="552"/>
      <c r="AV218" s="552"/>
      <c r="AW218" s="552"/>
      <c r="AX218" s="552"/>
      <c r="AY218" s="552"/>
      <c r="AZ218" s="552"/>
      <c r="BA218" s="552"/>
      <c r="BB218" s="552"/>
      <c r="BC218" s="583"/>
      <c r="BD218" s="552" t="s">
        <v>85</v>
      </c>
      <c r="BE218" s="552"/>
      <c r="BF218" s="552"/>
      <c r="BG218" s="574">
        <f t="shared" si="60"/>
        <v>0</v>
      </c>
      <c r="BH218" s="552"/>
      <c r="BI218" s="577">
        <f t="shared" si="57"/>
        <v>0</v>
      </c>
      <c r="BJ218" s="552"/>
      <c r="BK218" s="552"/>
      <c r="BL218" s="552"/>
      <c r="BM218" s="552"/>
      <c r="BN218" s="552"/>
      <c r="BO218" s="552"/>
      <c r="BP218" s="552"/>
      <c r="BQ218" s="552"/>
      <c r="BR218" s="552"/>
      <c r="BS218" s="552"/>
      <c r="BT218" s="552"/>
      <c r="BU218" s="552"/>
      <c r="BV218" s="552"/>
      <c r="BW218" s="552"/>
    </row>
    <row r="219" spans="1:75">
      <c r="A219" s="552">
        <v>217</v>
      </c>
      <c r="B219" s="552"/>
      <c r="C219" s="552"/>
      <c r="D219" s="552"/>
      <c r="E219" s="552"/>
      <c r="F219" s="552"/>
      <c r="G219" s="552"/>
      <c r="H219" s="552"/>
      <c r="I219" s="552"/>
      <c r="J219" s="552"/>
      <c r="K219" s="552"/>
      <c r="L219" s="552"/>
      <c r="M219" s="552" t="e">
        <f>VLOOKUP(L219,'償却率（定額法）'!$B$6:$C$104,2)</f>
        <v>#N/A</v>
      </c>
      <c r="N219" s="659"/>
      <c r="O219" s="659"/>
      <c r="P219" s="573">
        <f t="shared" si="51"/>
        <v>0</v>
      </c>
      <c r="Q219" s="574">
        <f t="shared" si="52"/>
        <v>1900</v>
      </c>
      <c r="R219" s="574">
        <f t="shared" si="53"/>
        <v>1</v>
      </c>
      <c r="S219" s="574">
        <f t="shared" si="54"/>
        <v>0</v>
      </c>
      <c r="T219" s="552" t="str">
        <f t="shared" si="55"/>
        <v/>
      </c>
      <c r="U219" s="575"/>
      <c r="V219" s="581">
        <v>1</v>
      </c>
      <c r="W219" s="552"/>
      <c r="X219" s="576">
        <f t="shared" si="61"/>
        <v>0</v>
      </c>
      <c r="Y219" s="576">
        <f t="shared" si="58"/>
        <v>0</v>
      </c>
      <c r="Z219" s="552"/>
      <c r="AA219" s="552"/>
      <c r="AB219" s="552"/>
      <c r="AC219" s="552"/>
      <c r="AD219" s="552"/>
      <c r="AE219" s="552"/>
      <c r="AF219" s="552"/>
      <c r="AG219" s="552"/>
      <c r="AH219" s="552"/>
      <c r="AI219" s="552"/>
      <c r="AJ219" s="552"/>
      <c r="AK219" s="552"/>
      <c r="AL219" s="552"/>
      <c r="AM219" s="552"/>
      <c r="AN219" s="582">
        <f t="shared" si="59"/>
        <v>0</v>
      </c>
      <c r="AO219" s="552"/>
      <c r="AP219" s="577">
        <f t="shared" si="56"/>
        <v>0</v>
      </c>
      <c r="AQ219" s="552"/>
      <c r="AR219" s="552"/>
      <c r="AS219" s="552"/>
      <c r="AT219" s="552"/>
      <c r="AU219" s="552"/>
      <c r="AV219" s="552"/>
      <c r="AW219" s="552"/>
      <c r="AX219" s="552"/>
      <c r="AY219" s="552"/>
      <c r="AZ219" s="552"/>
      <c r="BA219" s="552"/>
      <c r="BB219" s="552"/>
      <c r="BC219" s="583"/>
      <c r="BD219" s="552" t="s">
        <v>85</v>
      </c>
      <c r="BE219" s="552"/>
      <c r="BF219" s="552"/>
      <c r="BG219" s="574">
        <f t="shared" si="60"/>
        <v>0</v>
      </c>
      <c r="BH219" s="552"/>
      <c r="BI219" s="577">
        <f t="shared" si="57"/>
        <v>0</v>
      </c>
      <c r="BJ219" s="552"/>
      <c r="BK219" s="552"/>
      <c r="BL219" s="552"/>
      <c r="BM219" s="552"/>
      <c r="BN219" s="552"/>
      <c r="BO219" s="552"/>
      <c r="BP219" s="552"/>
      <c r="BQ219" s="552"/>
      <c r="BR219" s="552"/>
      <c r="BS219" s="552"/>
      <c r="BT219" s="552"/>
      <c r="BU219" s="552"/>
      <c r="BV219" s="552"/>
      <c r="BW219" s="552"/>
    </row>
    <row r="220" spans="1:75">
      <c r="A220" s="552">
        <v>218</v>
      </c>
      <c r="B220" s="552"/>
      <c r="C220" s="552"/>
      <c r="D220" s="552"/>
      <c r="E220" s="552"/>
      <c r="F220" s="552"/>
      <c r="G220" s="552"/>
      <c r="H220" s="552"/>
      <c r="I220" s="552"/>
      <c r="J220" s="552"/>
      <c r="K220" s="552"/>
      <c r="L220" s="552"/>
      <c r="M220" s="552" t="e">
        <f>VLOOKUP(L220,'償却率（定額法）'!$B$6:$C$104,2)</f>
        <v>#N/A</v>
      </c>
      <c r="N220" s="659"/>
      <c r="O220" s="659"/>
      <c r="P220" s="573">
        <f t="shared" si="51"/>
        <v>0</v>
      </c>
      <c r="Q220" s="574">
        <f t="shared" si="52"/>
        <v>1900</v>
      </c>
      <c r="R220" s="574">
        <f t="shared" si="53"/>
        <v>1</v>
      </c>
      <c r="S220" s="574">
        <f t="shared" si="54"/>
        <v>0</v>
      </c>
      <c r="T220" s="552" t="str">
        <f t="shared" si="55"/>
        <v/>
      </c>
      <c r="U220" s="575"/>
      <c r="V220" s="581">
        <v>1</v>
      </c>
      <c r="W220" s="552"/>
      <c r="X220" s="576">
        <f t="shared" si="61"/>
        <v>0</v>
      </c>
      <c r="Y220" s="576">
        <f t="shared" si="58"/>
        <v>0</v>
      </c>
      <c r="Z220" s="552"/>
      <c r="AA220" s="552"/>
      <c r="AB220" s="552"/>
      <c r="AC220" s="552"/>
      <c r="AD220" s="552"/>
      <c r="AE220" s="552"/>
      <c r="AF220" s="552"/>
      <c r="AG220" s="552"/>
      <c r="AH220" s="552"/>
      <c r="AI220" s="552"/>
      <c r="AJ220" s="552"/>
      <c r="AK220" s="552"/>
      <c r="AL220" s="552"/>
      <c r="AM220" s="552"/>
      <c r="AN220" s="582">
        <f t="shared" si="59"/>
        <v>0</v>
      </c>
      <c r="AO220" s="552"/>
      <c r="AP220" s="577">
        <f t="shared" si="56"/>
        <v>0</v>
      </c>
      <c r="AQ220" s="552"/>
      <c r="AR220" s="552"/>
      <c r="AS220" s="552"/>
      <c r="AT220" s="552"/>
      <c r="AU220" s="552"/>
      <c r="AV220" s="552"/>
      <c r="AW220" s="552"/>
      <c r="AX220" s="552"/>
      <c r="AY220" s="552"/>
      <c r="AZ220" s="552"/>
      <c r="BA220" s="552"/>
      <c r="BB220" s="552"/>
      <c r="BC220" s="583"/>
      <c r="BD220" s="552" t="s">
        <v>85</v>
      </c>
      <c r="BE220" s="552"/>
      <c r="BF220" s="552"/>
      <c r="BG220" s="574">
        <f t="shared" si="60"/>
        <v>0</v>
      </c>
      <c r="BH220" s="552"/>
      <c r="BI220" s="577">
        <f t="shared" si="57"/>
        <v>0</v>
      </c>
      <c r="BJ220" s="552"/>
      <c r="BK220" s="552"/>
      <c r="BL220" s="552"/>
      <c r="BM220" s="552"/>
      <c r="BN220" s="552"/>
      <c r="BO220" s="552"/>
      <c r="BP220" s="552"/>
      <c r="BQ220" s="552"/>
      <c r="BR220" s="552"/>
      <c r="BS220" s="552"/>
      <c r="BT220" s="552"/>
      <c r="BU220" s="552"/>
      <c r="BV220" s="552"/>
      <c r="BW220" s="552"/>
    </row>
    <row r="221" spans="1:75">
      <c r="A221" s="552">
        <v>219</v>
      </c>
      <c r="B221" s="552"/>
      <c r="C221" s="552"/>
      <c r="D221" s="552"/>
      <c r="E221" s="552"/>
      <c r="F221" s="552"/>
      <c r="G221" s="552"/>
      <c r="H221" s="552"/>
      <c r="I221" s="552"/>
      <c r="J221" s="552"/>
      <c r="K221" s="552"/>
      <c r="L221" s="552"/>
      <c r="M221" s="552" t="e">
        <f>VLOOKUP(L221,'償却率（定額法）'!$B$6:$C$104,2)</f>
        <v>#N/A</v>
      </c>
      <c r="N221" s="659"/>
      <c r="O221" s="659"/>
      <c r="P221" s="573">
        <f t="shared" si="51"/>
        <v>0</v>
      </c>
      <c r="Q221" s="574">
        <f t="shared" si="52"/>
        <v>1900</v>
      </c>
      <c r="R221" s="574">
        <f t="shared" si="53"/>
        <v>1</v>
      </c>
      <c r="S221" s="574">
        <f t="shared" si="54"/>
        <v>0</v>
      </c>
      <c r="T221" s="552" t="str">
        <f t="shared" si="55"/>
        <v/>
      </c>
      <c r="U221" s="575"/>
      <c r="V221" s="581">
        <v>1</v>
      </c>
      <c r="W221" s="552"/>
      <c r="X221" s="576">
        <f t="shared" si="61"/>
        <v>0</v>
      </c>
      <c r="Y221" s="576">
        <f t="shared" si="58"/>
        <v>0</v>
      </c>
      <c r="Z221" s="552"/>
      <c r="AA221" s="552"/>
      <c r="AB221" s="552"/>
      <c r="AC221" s="552"/>
      <c r="AD221" s="552"/>
      <c r="AE221" s="552"/>
      <c r="AF221" s="552"/>
      <c r="AG221" s="552"/>
      <c r="AH221" s="552"/>
      <c r="AI221" s="552"/>
      <c r="AJ221" s="552"/>
      <c r="AK221" s="552"/>
      <c r="AL221" s="552"/>
      <c r="AM221" s="552"/>
      <c r="AN221" s="582">
        <f t="shared" si="59"/>
        <v>0</v>
      </c>
      <c r="AO221" s="552"/>
      <c r="AP221" s="577">
        <f t="shared" si="56"/>
        <v>0</v>
      </c>
      <c r="AQ221" s="552"/>
      <c r="AR221" s="552"/>
      <c r="AS221" s="552"/>
      <c r="AT221" s="552"/>
      <c r="AU221" s="552"/>
      <c r="AV221" s="552"/>
      <c r="AW221" s="552"/>
      <c r="AX221" s="552"/>
      <c r="AY221" s="552"/>
      <c r="AZ221" s="552"/>
      <c r="BA221" s="552"/>
      <c r="BB221" s="552"/>
      <c r="BC221" s="583"/>
      <c r="BD221" s="552" t="s">
        <v>85</v>
      </c>
      <c r="BE221" s="552"/>
      <c r="BF221" s="552"/>
      <c r="BG221" s="574">
        <f t="shared" si="60"/>
        <v>0</v>
      </c>
      <c r="BH221" s="552"/>
      <c r="BI221" s="577">
        <f t="shared" si="57"/>
        <v>0</v>
      </c>
      <c r="BJ221" s="552"/>
      <c r="BK221" s="552"/>
      <c r="BL221" s="552"/>
      <c r="BM221" s="552"/>
      <c r="BN221" s="552"/>
      <c r="BO221" s="552"/>
      <c r="BP221" s="552"/>
      <c r="BQ221" s="552"/>
      <c r="BR221" s="552"/>
      <c r="BS221" s="552"/>
      <c r="BT221" s="552"/>
      <c r="BU221" s="552"/>
      <c r="BV221" s="552"/>
      <c r="BW221" s="552"/>
    </row>
    <row r="222" spans="1:75">
      <c r="A222" s="552">
        <v>220</v>
      </c>
      <c r="B222" s="552"/>
      <c r="C222" s="552"/>
      <c r="D222" s="552"/>
      <c r="E222" s="552"/>
      <c r="F222" s="552"/>
      <c r="G222" s="552"/>
      <c r="H222" s="552"/>
      <c r="I222" s="552"/>
      <c r="J222" s="552"/>
      <c r="K222" s="552"/>
      <c r="L222" s="552"/>
      <c r="M222" s="552" t="e">
        <f>VLOOKUP(L222,'償却率（定額法）'!$B$6:$C$104,2)</f>
        <v>#N/A</v>
      </c>
      <c r="N222" s="659"/>
      <c r="O222" s="659"/>
      <c r="P222" s="573">
        <f t="shared" si="51"/>
        <v>0</v>
      </c>
      <c r="Q222" s="574">
        <f t="shared" si="52"/>
        <v>1900</v>
      </c>
      <c r="R222" s="574">
        <f t="shared" si="53"/>
        <v>1</v>
      </c>
      <c r="S222" s="574">
        <f t="shared" si="54"/>
        <v>0</v>
      </c>
      <c r="T222" s="552" t="str">
        <f t="shared" si="55"/>
        <v/>
      </c>
      <c r="U222" s="575"/>
      <c r="V222" s="581">
        <v>1</v>
      </c>
      <c r="W222" s="552"/>
      <c r="X222" s="576">
        <f t="shared" si="61"/>
        <v>0</v>
      </c>
      <c r="Y222" s="576">
        <f t="shared" si="58"/>
        <v>0</v>
      </c>
      <c r="Z222" s="552"/>
      <c r="AA222" s="552"/>
      <c r="AB222" s="552"/>
      <c r="AC222" s="552"/>
      <c r="AD222" s="552"/>
      <c r="AE222" s="552"/>
      <c r="AF222" s="552"/>
      <c r="AG222" s="552"/>
      <c r="AH222" s="552"/>
      <c r="AI222" s="552"/>
      <c r="AJ222" s="552"/>
      <c r="AK222" s="552"/>
      <c r="AL222" s="552"/>
      <c r="AM222" s="552"/>
      <c r="AN222" s="582">
        <f t="shared" si="59"/>
        <v>0</v>
      </c>
      <c r="AO222" s="552"/>
      <c r="AP222" s="577">
        <f t="shared" si="56"/>
        <v>0</v>
      </c>
      <c r="AQ222" s="552"/>
      <c r="AR222" s="552"/>
      <c r="AS222" s="552"/>
      <c r="AT222" s="552"/>
      <c r="AU222" s="552"/>
      <c r="AV222" s="552"/>
      <c r="AW222" s="552"/>
      <c r="AX222" s="552"/>
      <c r="AY222" s="552"/>
      <c r="AZ222" s="552"/>
      <c r="BA222" s="552"/>
      <c r="BB222" s="552"/>
      <c r="BC222" s="583"/>
      <c r="BD222" s="552" t="s">
        <v>85</v>
      </c>
      <c r="BE222" s="552"/>
      <c r="BF222" s="552"/>
      <c r="BG222" s="574">
        <f t="shared" si="60"/>
        <v>0</v>
      </c>
      <c r="BH222" s="552"/>
      <c r="BI222" s="577">
        <f t="shared" si="57"/>
        <v>0</v>
      </c>
      <c r="BJ222" s="552"/>
      <c r="BK222" s="552"/>
      <c r="BL222" s="552"/>
      <c r="BM222" s="552"/>
      <c r="BN222" s="552"/>
      <c r="BO222" s="552"/>
      <c r="BP222" s="552"/>
      <c r="BQ222" s="552"/>
      <c r="BR222" s="552"/>
      <c r="BS222" s="552"/>
      <c r="BT222" s="552"/>
      <c r="BU222" s="552"/>
      <c r="BV222" s="552"/>
      <c r="BW222" s="552"/>
    </row>
    <row r="223" spans="1:75">
      <c r="A223" s="552">
        <v>221</v>
      </c>
      <c r="B223" s="552"/>
      <c r="C223" s="552"/>
      <c r="D223" s="552"/>
      <c r="E223" s="552"/>
      <c r="F223" s="552"/>
      <c r="G223" s="552"/>
      <c r="H223" s="552"/>
      <c r="I223" s="552"/>
      <c r="J223" s="552"/>
      <c r="K223" s="552"/>
      <c r="L223" s="552"/>
      <c r="M223" s="552" t="e">
        <f>VLOOKUP(L223,'償却率（定額法）'!$B$6:$C$104,2)</f>
        <v>#N/A</v>
      </c>
      <c r="N223" s="659"/>
      <c r="O223" s="659"/>
      <c r="P223" s="573">
        <f t="shared" si="51"/>
        <v>0</v>
      </c>
      <c r="Q223" s="574">
        <f t="shared" si="52"/>
        <v>1900</v>
      </c>
      <c r="R223" s="574">
        <f t="shared" si="53"/>
        <v>1</v>
      </c>
      <c r="S223" s="574">
        <f t="shared" si="54"/>
        <v>0</v>
      </c>
      <c r="T223" s="552" t="str">
        <f t="shared" si="55"/>
        <v/>
      </c>
      <c r="U223" s="575"/>
      <c r="V223" s="581">
        <v>1</v>
      </c>
      <c r="W223" s="552"/>
      <c r="X223" s="576">
        <f t="shared" si="61"/>
        <v>0</v>
      </c>
      <c r="Y223" s="576">
        <f t="shared" si="58"/>
        <v>0</v>
      </c>
      <c r="Z223" s="552"/>
      <c r="AA223" s="552"/>
      <c r="AB223" s="552"/>
      <c r="AC223" s="552"/>
      <c r="AD223" s="552"/>
      <c r="AE223" s="552"/>
      <c r="AF223" s="552"/>
      <c r="AG223" s="552"/>
      <c r="AH223" s="552"/>
      <c r="AI223" s="552"/>
      <c r="AJ223" s="552"/>
      <c r="AK223" s="552"/>
      <c r="AL223" s="552"/>
      <c r="AM223" s="552"/>
      <c r="AN223" s="582">
        <f t="shared" si="59"/>
        <v>0</v>
      </c>
      <c r="AO223" s="552"/>
      <c r="AP223" s="577">
        <f t="shared" si="56"/>
        <v>0</v>
      </c>
      <c r="AQ223" s="552"/>
      <c r="AR223" s="552"/>
      <c r="AS223" s="552"/>
      <c r="AT223" s="552"/>
      <c r="AU223" s="552"/>
      <c r="AV223" s="552"/>
      <c r="AW223" s="552"/>
      <c r="AX223" s="552"/>
      <c r="AY223" s="552"/>
      <c r="AZ223" s="552"/>
      <c r="BA223" s="552"/>
      <c r="BB223" s="552"/>
      <c r="BC223" s="583"/>
      <c r="BD223" s="552" t="s">
        <v>85</v>
      </c>
      <c r="BE223" s="552"/>
      <c r="BF223" s="552"/>
      <c r="BG223" s="574">
        <f t="shared" si="60"/>
        <v>0</v>
      </c>
      <c r="BH223" s="552"/>
      <c r="BI223" s="577">
        <f t="shared" si="57"/>
        <v>0</v>
      </c>
      <c r="BJ223" s="552"/>
      <c r="BK223" s="552"/>
      <c r="BL223" s="552"/>
      <c r="BM223" s="552"/>
      <c r="BN223" s="552"/>
      <c r="BO223" s="552"/>
      <c r="BP223" s="552"/>
      <c r="BQ223" s="552"/>
      <c r="BR223" s="552"/>
      <c r="BS223" s="552"/>
      <c r="BT223" s="552"/>
      <c r="BU223" s="552"/>
      <c r="BV223" s="552"/>
      <c r="BW223" s="552"/>
    </row>
    <row r="224" spans="1:75">
      <c r="A224" s="552">
        <v>222</v>
      </c>
      <c r="B224" s="552"/>
      <c r="C224" s="552"/>
      <c r="D224" s="552"/>
      <c r="E224" s="552"/>
      <c r="F224" s="552"/>
      <c r="G224" s="552"/>
      <c r="H224" s="552"/>
      <c r="I224" s="552"/>
      <c r="J224" s="552"/>
      <c r="K224" s="552"/>
      <c r="L224" s="552"/>
      <c r="M224" s="552" t="e">
        <f>VLOOKUP(L224,'償却率（定額法）'!$B$6:$C$104,2)</f>
        <v>#N/A</v>
      </c>
      <c r="N224" s="659"/>
      <c r="O224" s="659"/>
      <c r="P224" s="573">
        <f t="shared" si="51"/>
        <v>0</v>
      </c>
      <c r="Q224" s="574">
        <f t="shared" si="52"/>
        <v>1900</v>
      </c>
      <c r="R224" s="574">
        <f t="shared" si="53"/>
        <v>1</v>
      </c>
      <c r="S224" s="574">
        <f t="shared" si="54"/>
        <v>0</v>
      </c>
      <c r="T224" s="552" t="str">
        <f t="shared" si="55"/>
        <v/>
      </c>
      <c r="U224" s="575"/>
      <c r="V224" s="581">
        <v>1</v>
      </c>
      <c r="W224" s="552"/>
      <c r="X224" s="576">
        <f t="shared" si="61"/>
        <v>0</v>
      </c>
      <c r="Y224" s="576">
        <f t="shared" si="58"/>
        <v>0</v>
      </c>
      <c r="Z224" s="552"/>
      <c r="AA224" s="552"/>
      <c r="AB224" s="552"/>
      <c r="AC224" s="552"/>
      <c r="AD224" s="552"/>
      <c r="AE224" s="552"/>
      <c r="AF224" s="552"/>
      <c r="AG224" s="552"/>
      <c r="AH224" s="552"/>
      <c r="AI224" s="552"/>
      <c r="AJ224" s="552"/>
      <c r="AK224" s="552"/>
      <c r="AL224" s="552"/>
      <c r="AM224" s="552"/>
      <c r="AN224" s="582">
        <f t="shared" si="59"/>
        <v>0</v>
      </c>
      <c r="AO224" s="552"/>
      <c r="AP224" s="577">
        <f t="shared" si="56"/>
        <v>0</v>
      </c>
      <c r="AQ224" s="552"/>
      <c r="AR224" s="552"/>
      <c r="AS224" s="552"/>
      <c r="AT224" s="552"/>
      <c r="AU224" s="552"/>
      <c r="AV224" s="552"/>
      <c r="AW224" s="552"/>
      <c r="AX224" s="552"/>
      <c r="AY224" s="552"/>
      <c r="AZ224" s="552"/>
      <c r="BA224" s="552"/>
      <c r="BB224" s="552"/>
      <c r="BC224" s="583"/>
      <c r="BD224" s="552" t="s">
        <v>85</v>
      </c>
      <c r="BE224" s="552"/>
      <c r="BF224" s="552"/>
      <c r="BG224" s="574">
        <f t="shared" si="60"/>
        <v>0</v>
      </c>
      <c r="BH224" s="552"/>
      <c r="BI224" s="577">
        <f t="shared" si="57"/>
        <v>0</v>
      </c>
      <c r="BJ224" s="552"/>
      <c r="BK224" s="552"/>
      <c r="BL224" s="552"/>
      <c r="BM224" s="552"/>
      <c r="BN224" s="552"/>
      <c r="BO224" s="552"/>
      <c r="BP224" s="552"/>
      <c r="BQ224" s="552"/>
      <c r="BR224" s="552"/>
      <c r="BS224" s="552"/>
      <c r="BT224" s="552"/>
      <c r="BU224" s="552"/>
      <c r="BV224" s="552"/>
      <c r="BW224" s="552"/>
    </row>
    <row r="225" spans="1:75">
      <c r="A225" s="552">
        <v>223</v>
      </c>
      <c r="B225" s="552"/>
      <c r="C225" s="552"/>
      <c r="D225" s="552"/>
      <c r="E225" s="552"/>
      <c r="F225" s="552"/>
      <c r="G225" s="552"/>
      <c r="H225" s="552"/>
      <c r="I225" s="552"/>
      <c r="J225" s="552"/>
      <c r="K225" s="552"/>
      <c r="L225" s="552"/>
      <c r="M225" s="552" t="e">
        <f>VLOOKUP(L225,'償却率（定額法）'!$B$6:$C$104,2)</f>
        <v>#N/A</v>
      </c>
      <c r="N225" s="659"/>
      <c r="O225" s="659"/>
      <c r="P225" s="573">
        <f t="shared" si="51"/>
        <v>0</v>
      </c>
      <c r="Q225" s="574">
        <f t="shared" si="52"/>
        <v>1900</v>
      </c>
      <c r="R225" s="574">
        <f t="shared" si="53"/>
        <v>1</v>
      </c>
      <c r="S225" s="574">
        <f t="shared" si="54"/>
        <v>0</v>
      </c>
      <c r="T225" s="552" t="str">
        <f t="shared" si="55"/>
        <v/>
      </c>
      <c r="U225" s="575"/>
      <c r="V225" s="581">
        <v>1</v>
      </c>
      <c r="W225" s="552"/>
      <c r="X225" s="576">
        <f t="shared" si="61"/>
        <v>0</v>
      </c>
      <c r="Y225" s="576">
        <f t="shared" si="58"/>
        <v>0</v>
      </c>
      <c r="Z225" s="552"/>
      <c r="AA225" s="552"/>
      <c r="AB225" s="552"/>
      <c r="AC225" s="552"/>
      <c r="AD225" s="552"/>
      <c r="AE225" s="552"/>
      <c r="AF225" s="552"/>
      <c r="AG225" s="552"/>
      <c r="AH225" s="552"/>
      <c r="AI225" s="552"/>
      <c r="AJ225" s="552"/>
      <c r="AK225" s="552"/>
      <c r="AL225" s="552"/>
      <c r="AM225" s="552"/>
      <c r="AN225" s="582">
        <f t="shared" si="59"/>
        <v>0</v>
      </c>
      <c r="AO225" s="552"/>
      <c r="AP225" s="577">
        <f t="shared" si="56"/>
        <v>0</v>
      </c>
      <c r="AQ225" s="552"/>
      <c r="AR225" s="552"/>
      <c r="AS225" s="552"/>
      <c r="AT225" s="552"/>
      <c r="AU225" s="552"/>
      <c r="AV225" s="552"/>
      <c r="AW225" s="552"/>
      <c r="AX225" s="552"/>
      <c r="AY225" s="552"/>
      <c r="AZ225" s="552"/>
      <c r="BA225" s="552"/>
      <c r="BB225" s="552"/>
      <c r="BC225" s="583"/>
      <c r="BD225" s="552" t="s">
        <v>85</v>
      </c>
      <c r="BE225" s="552"/>
      <c r="BF225" s="552"/>
      <c r="BG225" s="574">
        <f t="shared" si="60"/>
        <v>0</v>
      </c>
      <c r="BH225" s="552"/>
      <c r="BI225" s="577">
        <f t="shared" si="57"/>
        <v>0</v>
      </c>
      <c r="BJ225" s="552"/>
      <c r="BK225" s="552"/>
      <c r="BL225" s="552"/>
      <c r="BM225" s="552"/>
      <c r="BN225" s="552"/>
      <c r="BO225" s="552"/>
      <c r="BP225" s="552"/>
      <c r="BQ225" s="552"/>
      <c r="BR225" s="552"/>
      <c r="BS225" s="552"/>
      <c r="BT225" s="552"/>
      <c r="BU225" s="552"/>
      <c r="BV225" s="552"/>
      <c r="BW225" s="552"/>
    </row>
    <row r="226" spans="1:75">
      <c r="A226" s="552">
        <v>224</v>
      </c>
      <c r="B226" s="552"/>
      <c r="C226" s="552"/>
      <c r="D226" s="552"/>
      <c r="E226" s="552"/>
      <c r="F226" s="552"/>
      <c r="G226" s="552"/>
      <c r="H226" s="552"/>
      <c r="I226" s="552"/>
      <c r="J226" s="552"/>
      <c r="K226" s="552"/>
      <c r="L226" s="552"/>
      <c r="M226" s="552" t="e">
        <f>VLOOKUP(L226,'償却率（定額法）'!$B$6:$C$104,2)</f>
        <v>#N/A</v>
      </c>
      <c r="N226" s="659"/>
      <c r="O226" s="659"/>
      <c r="P226" s="573">
        <f t="shared" si="51"/>
        <v>0</v>
      </c>
      <c r="Q226" s="574">
        <f t="shared" si="52"/>
        <v>1900</v>
      </c>
      <c r="R226" s="574">
        <f t="shared" si="53"/>
        <v>1</v>
      </c>
      <c r="S226" s="574">
        <f t="shared" si="54"/>
        <v>0</v>
      </c>
      <c r="T226" s="552" t="str">
        <f t="shared" si="55"/>
        <v/>
      </c>
      <c r="U226" s="575"/>
      <c r="V226" s="581">
        <v>1</v>
      </c>
      <c r="W226" s="552"/>
      <c r="X226" s="576">
        <f t="shared" si="61"/>
        <v>0</v>
      </c>
      <c r="Y226" s="576">
        <f t="shared" si="58"/>
        <v>0</v>
      </c>
      <c r="Z226" s="552"/>
      <c r="AA226" s="552"/>
      <c r="AB226" s="552"/>
      <c r="AC226" s="552"/>
      <c r="AD226" s="552"/>
      <c r="AE226" s="552"/>
      <c r="AF226" s="552"/>
      <c r="AG226" s="552"/>
      <c r="AH226" s="552"/>
      <c r="AI226" s="552"/>
      <c r="AJ226" s="552"/>
      <c r="AK226" s="552"/>
      <c r="AL226" s="552"/>
      <c r="AM226" s="552"/>
      <c r="AN226" s="582">
        <f t="shared" si="59"/>
        <v>0</v>
      </c>
      <c r="AO226" s="552"/>
      <c r="AP226" s="577">
        <f t="shared" si="56"/>
        <v>0</v>
      </c>
      <c r="AQ226" s="552"/>
      <c r="AR226" s="552"/>
      <c r="AS226" s="552"/>
      <c r="AT226" s="552"/>
      <c r="AU226" s="552"/>
      <c r="AV226" s="552"/>
      <c r="AW226" s="552"/>
      <c r="AX226" s="552"/>
      <c r="AY226" s="552"/>
      <c r="AZ226" s="552"/>
      <c r="BA226" s="552"/>
      <c r="BB226" s="552"/>
      <c r="BC226" s="583"/>
      <c r="BD226" s="552" t="s">
        <v>85</v>
      </c>
      <c r="BE226" s="552"/>
      <c r="BF226" s="552"/>
      <c r="BG226" s="574">
        <f t="shared" si="60"/>
        <v>0</v>
      </c>
      <c r="BH226" s="552"/>
      <c r="BI226" s="577">
        <f t="shared" si="57"/>
        <v>0</v>
      </c>
      <c r="BJ226" s="552"/>
      <c r="BK226" s="552"/>
      <c r="BL226" s="552"/>
      <c r="BM226" s="552"/>
      <c r="BN226" s="552"/>
      <c r="BO226" s="552"/>
      <c r="BP226" s="552"/>
      <c r="BQ226" s="552"/>
      <c r="BR226" s="552"/>
      <c r="BS226" s="552"/>
      <c r="BT226" s="552"/>
      <c r="BU226" s="552"/>
      <c r="BV226" s="552"/>
      <c r="BW226" s="552"/>
    </row>
    <row r="227" spans="1:75">
      <c r="A227" s="552">
        <v>225</v>
      </c>
      <c r="B227" s="552"/>
      <c r="C227" s="552"/>
      <c r="D227" s="552"/>
      <c r="E227" s="552"/>
      <c r="F227" s="552"/>
      <c r="G227" s="552"/>
      <c r="H227" s="552"/>
      <c r="I227" s="552"/>
      <c r="J227" s="552"/>
      <c r="K227" s="552"/>
      <c r="L227" s="552"/>
      <c r="M227" s="552" t="e">
        <f>VLOOKUP(L227,'償却率（定額法）'!$B$6:$C$104,2)</f>
        <v>#N/A</v>
      </c>
      <c r="N227" s="659"/>
      <c r="O227" s="659"/>
      <c r="P227" s="573">
        <f t="shared" si="51"/>
        <v>0</v>
      </c>
      <c r="Q227" s="574">
        <f t="shared" si="52"/>
        <v>1900</v>
      </c>
      <c r="R227" s="574">
        <f t="shared" si="53"/>
        <v>1</v>
      </c>
      <c r="S227" s="574">
        <f t="shared" si="54"/>
        <v>0</v>
      </c>
      <c r="T227" s="552" t="str">
        <f t="shared" si="55"/>
        <v/>
      </c>
      <c r="U227" s="575"/>
      <c r="V227" s="581">
        <v>1</v>
      </c>
      <c r="W227" s="552"/>
      <c r="X227" s="576">
        <f t="shared" si="61"/>
        <v>0</v>
      </c>
      <c r="Y227" s="576">
        <f t="shared" si="58"/>
        <v>0</v>
      </c>
      <c r="Z227" s="552"/>
      <c r="AA227" s="552"/>
      <c r="AB227" s="552"/>
      <c r="AC227" s="552"/>
      <c r="AD227" s="552"/>
      <c r="AE227" s="552"/>
      <c r="AF227" s="552"/>
      <c r="AG227" s="552"/>
      <c r="AH227" s="552"/>
      <c r="AI227" s="552"/>
      <c r="AJ227" s="552"/>
      <c r="AK227" s="552"/>
      <c r="AL227" s="552"/>
      <c r="AM227" s="552"/>
      <c r="AN227" s="582">
        <f t="shared" si="59"/>
        <v>0</v>
      </c>
      <c r="AO227" s="552"/>
      <c r="AP227" s="577">
        <f t="shared" si="56"/>
        <v>0</v>
      </c>
      <c r="AQ227" s="552"/>
      <c r="AR227" s="552"/>
      <c r="AS227" s="552"/>
      <c r="AT227" s="552"/>
      <c r="AU227" s="552"/>
      <c r="AV227" s="552"/>
      <c r="AW227" s="552"/>
      <c r="AX227" s="552"/>
      <c r="AY227" s="552"/>
      <c r="AZ227" s="552"/>
      <c r="BA227" s="552"/>
      <c r="BB227" s="552"/>
      <c r="BC227" s="583"/>
      <c r="BD227" s="552" t="s">
        <v>85</v>
      </c>
      <c r="BE227" s="552"/>
      <c r="BF227" s="552"/>
      <c r="BG227" s="574">
        <f t="shared" si="60"/>
        <v>0</v>
      </c>
      <c r="BH227" s="552"/>
      <c r="BI227" s="577">
        <f t="shared" si="57"/>
        <v>0</v>
      </c>
      <c r="BJ227" s="552"/>
      <c r="BK227" s="552"/>
      <c r="BL227" s="552"/>
      <c r="BM227" s="552"/>
      <c r="BN227" s="552"/>
      <c r="BO227" s="552"/>
      <c r="BP227" s="552"/>
      <c r="BQ227" s="552"/>
      <c r="BR227" s="552"/>
      <c r="BS227" s="552"/>
      <c r="BT227" s="552"/>
      <c r="BU227" s="552"/>
      <c r="BV227" s="552"/>
      <c r="BW227" s="552"/>
    </row>
    <row r="228" spans="1:75">
      <c r="A228" s="552">
        <v>226</v>
      </c>
      <c r="B228" s="552"/>
      <c r="C228" s="552"/>
      <c r="D228" s="552"/>
      <c r="E228" s="552"/>
      <c r="F228" s="552"/>
      <c r="G228" s="552"/>
      <c r="H228" s="552"/>
      <c r="I228" s="552"/>
      <c r="J228" s="552"/>
      <c r="K228" s="552"/>
      <c r="L228" s="552"/>
      <c r="M228" s="552" t="e">
        <f>VLOOKUP(L228,'償却率（定額法）'!$B$6:$C$104,2)</f>
        <v>#N/A</v>
      </c>
      <c r="N228" s="659"/>
      <c r="O228" s="659"/>
      <c r="P228" s="573">
        <f t="shared" si="51"/>
        <v>0</v>
      </c>
      <c r="Q228" s="574">
        <f t="shared" si="52"/>
        <v>1900</v>
      </c>
      <c r="R228" s="574">
        <f t="shared" si="53"/>
        <v>1</v>
      </c>
      <c r="S228" s="574">
        <f t="shared" si="54"/>
        <v>0</v>
      </c>
      <c r="T228" s="552" t="str">
        <f t="shared" si="55"/>
        <v/>
      </c>
      <c r="U228" s="575"/>
      <c r="V228" s="581">
        <v>1</v>
      </c>
      <c r="W228" s="552"/>
      <c r="X228" s="576">
        <f t="shared" si="61"/>
        <v>0</v>
      </c>
      <c r="Y228" s="576">
        <f t="shared" si="58"/>
        <v>0</v>
      </c>
      <c r="Z228" s="552"/>
      <c r="AA228" s="552"/>
      <c r="AB228" s="552"/>
      <c r="AC228" s="552"/>
      <c r="AD228" s="552"/>
      <c r="AE228" s="552"/>
      <c r="AF228" s="552"/>
      <c r="AG228" s="552"/>
      <c r="AH228" s="552"/>
      <c r="AI228" s="552"/>
      <c r="AJ228" s="552"/>
      <c r="AK228" s="552"/>
      <c r="AL228" s="552"/>
      <c r="AM228" s="552"/>
      <c r="AN228" s="582">
        <f t="shared" si="59"/>
        <v>0</v>
      </c>
      <c r="AO228" s="552"/>
      <c r="AP228" s="577">
        <f t="shared" si="56"/>
        <v>0</v>
      </c>
      <c r="AQ228" s="552"/>
      <c r="AR228" s="552"/>
      <c r="AS228" s="552"/>
      <c r="AT228" s="552"/>
      <c r="AU228" s="552"/>
      <c r="AV228" s="552"/>
      <c r="AW228" s="552"/>
      <c r="AX228" s="552"/>
      <c r="AY228" s="552"/>
      <c r="AZ228" s="552"/>
      <c r="BA228" s="552"/>
      <c r="BB228" s="552"/>
      <c r="BC228" s="583"/>
      <c r="BD228" s="552" t="s">
        <v>85</v>
      </c>
      <c r="BE228" s="552"/>
      <c r="BF228" s="552"/>
      <c r="BG228" s="574">
        <f t="shared" si="60"/>
        <v>0</v>
      </c>
      <c r="BH228" s="552"/>
      <c r="BI228" s="577">
        <f t="shared" si="57"/>
        <v>0</v>
      </c>
      <c r="BJ228" s="552"/>
      <c r="BK228" s="552"/>
      <c r="BL228" s="552"/>
      <c r="BM228" s="552"/>
      <c r="BN228" s="552"/>
      <c r="BO228" s="552"/>
      <c r="BP228" s="552"/>
      <c r="BQ228" s="552"/>
      <c r="BR228" s="552"/>
      <c r="BS228" s="552"/>
      <c r="BT228" s="552"/>
      <c r="BU228" s="552"/>
      <c r="BV228" s="552"/>
      <c r="BW228" s="552"/>
    </row>
    <row r="229" spans="1:75">
      <c r="A229" s="552">
        <v>227</v>
      </c>
      <c r="B229" s="552"/>
      <c r="C229" s="552"/>
      <c r="D229" s="552"/>
      <c r="E229" s="552"/>
      <c r="F229" s="552"/>
      <c r="G229" s="552"/>
      <c r="H229" s="552"/>
      <c r="I229" s="552"/>
      <c r="J229" s="552"/>
      <c r="K229" s="552"/>
      <c r="L229" s="552"/>
      <c r="M229" s="552" t="e">
        <f>VLOOKUP(L229,'償却率（定額法）'!$B$6:$C$104,2)</f>
        <v>#N/A</v>
      </c>
      <c r="N229" s="659"/>
      <c r="O229" s="659"/>
      <c r="P229" s="573">
        <f t="shared" si="51"/>
        <v>0</v>
      </c>
      <c r="Q229" s="574">
        <f t="shared" si="52"/>
        <v>1900</v>
      </c>
      <c r="R229" s="574">
        <f t="shared" si="53"/>
        <v>1</v>
      </c>
      <c r="S229" s="574">
        <f t="shared" si="54"/>
        <v>0</v>
      </c>
      <c r="T229" s="552" t="str">
        <f t="shared" si="55"/>
        <v/>
      </c>
      <c r="U229" s="575"/>
      <c r="V229" s="581">
        <v>1</v>
      </c>
      <c r="W229" s="552"/>
      <c r="X229" s="576">
        <f t="shared" si="61"/>
        <v>0</v>
      </c>
      <c r="Y229" s="576">
        <f t="shared" si="58"/>
        <v>0</v>
      </c>
      <c r="Z229" s="552"/>
      <c r="AA229" s="552"/>
      <c r="AB229" s="552"/>
      <c r="AC229" s="552"/>
      <c r="AD229" s="552"/>
      <c r="AE229" s="552"/>
      <c r="AF229" s="552"/>
      <c r="AG229" s="552"/>
      <c r="AH229" s="552"/>
      <c r="AI229" s="552"/>
      <c r="AJ229" s="552"/>
      <c r="AK229" s="552"/>
      <c r="AL229" s="552"/>
      <c r="AM229" s="552"/>
      <c r="AN229" s="582">
        <f t="shared" si="59"/>
        <v>0</v>
      </c>
      <c r="AO229" s="552"/>
      <c r="AP229" s="577">
        <f t="shared" si="56"/>
        <v>0</v>
      </c>
      <c r="AQ229" s="552"/>
      <c r="AR229" s="552"/>
      <c r="AS229" s="552"/>
      <c r="AT229" s="552"/>
      <c r="AU229" s="552"/>
      <c r="AV229" s="552"/>
      <c r="AW229" s="552"/>
      <c r="AX229" s="552"/>
      <c r="AY229" s="552"/>
      <c r="AZ229" s="552"/>
      <c r="BA229" s="552"/>
      <c r="BB229" s="552"/>
      <c r="BC229" s="583"/>
      <c r="BD229" s="552" t="s">
        <v>85</v>
      </c>
      <c r="BE229" s="552"/>
      <c r="BF229" s="552"/>
      <c r="BG229" s="574">
        <f t="shared" si="60"/>
        <v>0</v>
      </c>
      <c r="BH229" s="552"/>
      <c r="BI229" s="577">
        <f t="shared" si="57"/>
        <v>0</v>
      </c>
      <c r="BJ229" s="552"/>
      <c r="BK229" s="552"/>
      <c r="BL229" s="552"/>
      <c r="BM229" s="552"/>
      <c r="BN229" s="552"/>
      <c r="BO229" s="552"/>
      <c r="BP229" s="552"/>
      <c r="BQ229" s="552"/>
      <c r="BR229" s="552"/>
      <c r="BS229" s="552"/>
      <c r="BT229" s="552"/>
      <c r="BU229" s="552"/>
      <c r="BV229" s="552"/>
      <c r="BW229" s="552"/>
    </row>
    <row r="230" spans="1:75">
      <c r="A230" s="552">
        <v>228</v>
      </c>
      <c r="B230" s="552"/>
      <c r="C230" s="552"/>
      <c r="D230" s="552"/>
      <c r="E230" s="552"/>
      <c r="F230" s="552"/>
      <c r="G230" s="552"/>
      <c r="H230" s="552"/>
      <c r="I230" s="552"/>
      <c r="J230" s="552"/>
      <c r="K230" s="552"/>
      <c r="L230" s="552"/>
      <c r="M230" s="552" t="e">
        <f>VLOOKUP(L230,'償却率（定額法）'!$B$6:$C$104,2)</f>
        <v>#N/A</v>
      </c>
      <c r="N230" s="659"/>
      <c r="O230" s="659"/>
      <c r="P230" s="573">
        <f>IF(O230="",N230,O230)</f>
        <v>0</v>
      </c>
      <c r="Q230" s="574">
        <f t="shared" si="52"/>
        <v>1900</v>
      </c>
      <c r="R230" s="574">
        <f>MONTH(P230)</f>
        <v>1</v>
      </c>
      <c r="S230" s="574">
        <f>DAY(N230)</f>
        <v>0</v>
      </c>
      <c r="T230" s="552" t="str">
        <f>IF(Q230=1900,"",IF(R230&lt;4,Q230-1,Q230))</f>
        <v/>
      </c>
      <c r="U230" s="575"/>
      <c r="V230" s="581">
        <v>1</v>
      </c>
      <c r="W230" s="552"/>
      <c r="X230" s="576">
        <f t="shared" si="61"/>
        <v>0</v>
      </c>
      <c r="Y230" s="576">
        <f t="shared" si="58"/>
        <v>0</v>
      </c>
      <c r="Z230" s="552"/>
      <c r="AA230" s="552"/>
      <c r="AB230" s="552"/>
      <c r="AC230" s="552"/>
      <c r="AD230" s="552"/>
      <c r="AE230" s="552"/>
      <c r="AF230" s="552"/>
      <c r="AG230" s="552"/>
      <c r="AH230" s="552"/>
      <c r="AI230" s="552"/>
      <c r="AJ230" s="552"/>
      <c r="AK230" s="552"/>
      <c r="AL230" s="552"/>
      <c r="AM230" s="552"/>
      <c r="AN230" s="582">
        <f t="shared" si="59"/>
        <v>0</v>
      </c>
      <c r="AO230" s="552"/>
      <c r="AP230" s="577">
        <f>Y230-AN230</f>
        <v>0</v>
      </c>
      <c r="AQ230" s="552"/>
      <c r="AR230" s="552"/>
      <c r="AS230" s="552"/>
      <c r="AT230" s="552"/>
      <c r="AU230" s="552"/>
      <c r="AV230" s="552"/>
      <c r="AW230" s="552"/>
      <c r="AX230" s="552"/>
      <c r="AY230" s="552"/>
      <c r="AZ230" s="552"/>
      <c r="BA230" s="552"/>
      <c r="BB230" s="552"/>
      <c r="BC230" s="583"/>
      <c r="BD230" s="552" t="s">
        <v>85</v>
      </c>
      <c r="BE230" s="552"/>
      <c r="BF230" s="552"/>
      <c r="BG230" s="574">
        <f t="shared" si="60"/>
        <v>0</v>
      </c>
      <c r="BH230" s="552"/>
      <c r="BI230" s="577">
        <f>U230-AP230</f>
        <v>0</v>
      </c>
      <c r="BJ230" s="552"/>
      <c r="BK230" s="552"/>
      <c r="BL230" s="552"/>
      <c r="BM230" s="552"/>
      <c r="BN230" s="552"/>
      <c r="BO230" s="552"/>
      <c r="BP230" s="552"/>
      <c r="BQ230" s="552"/>
      <c r="BR230" s="552"/>
      <c r="BS230" s="552"/>
      <c r="BT230" s="552"/>
      <c r="BU230" s="552"/>
      <c r="BV230" s="552"/>
      <c r="BW230" s="552"/>
    </row>
    <row r="231" spans="1:75">
      <c r="A231" s="552">
        <v>229</v>
      </c>
      <c r="B231" s="552"/>
      <c r="C231" s="552"/>
      <c r="D231" s="552"/>
      <c r="E231" s="552"/>
      <c r="F231" s="552"/>
      <c r="G231" s="552"/>
      <c r="H231" s="552"/>
      <c r="I231" s="552"/>
      <c r="J231" s="552"/>
      <c r="K231" s="552"/>
      <c r="L231" s="552"/>
      <c r="M231" s="552" t="e">
        <f>VLOOKUP(L231,'償却率（定額法）'!$B$6:$C$104,2)</f>
        <v>#N/A</v>
      </c>
      <c r="N231" s="659"/>
      <c r="O231" s="659"/>
      <c r="P231" s="573">
        <f>IF(O231="",N231,O231)</f>
        <v>0</v>
      </c>
      <c r="Q231" s="574">
        <f t="shared" si="52"/>
        <v>1900</v>
      </c>
      <c r="R231" s="574">
        <f>MONTH(P231)</f>
        <v>1</v>
      </c>
      <c r="S231" s="574">
        <f>DAY(N231)</f>
        <v>0</v>
      </c>
      <c r="T231" s="552" t="str">
        <f>IF(Q231=1900,"",IF(R231&lt;4,Q231-1,Q231))</f>
        <v/>
      </c>
      <c r="U231" s="575"/>
      <c r="V231" s="581">
        <v>1</v>
      </c>
      <c r="W231" s="552"/>
      <c r="X231" s="576">
        <f t="shared" si="61"/>
        <v>0</v>
      </c>
      <c r="Y231" s="576">
        <f t="shared" si="58"/>
        <v>0</v>
      </c>
      <c r="Z231" s="552"/>
      <c r="AA231" s="552"/>
      <c r="AB231" s="552"/>
      <c r="AC231" s="552"/>
      <c r="AD231" s="552"/>
      <c r="AE231" s="552"/>
      <c r="AF231" s="552"/>
      <c r="AG231" s="552"/>
      <c r="AH231" s="552"/>
      <c r="AI231" s="552"/>
      <c r="AJ231" s="552"/>
      <c r="AK231" s="552"/>
      <c r="AL231" s="552"/>
      <c r="AM231" s="552"/>
      <c r="AN231" s="582">
        <f t="shared" si="59"/>
        <v>0</v>
      </c>
      <c r="AO231" s="552"/>
      <c r="AP231" s="577"/>
      <c r="AQ231" s="552"/>
      <c r="AR231" s="552"/>
      <c r="AS231" s="552"/>
      <c r="AT231" s="552"/>
      <c r="AU231" s="552"/>
      <c r="AV231" s="552"/>
      <c r="AW231" s="552"/>
      <c r="AX231" s="552"/>
      <c r="AY231" s="552"/>
      <c r="AZ231" s="552"/>
      <c r="BA231" s="552"/>
      <c r="BB231" s="552"/>
      <c r="BC231" s="583"/>
      <c r="BD231" s="552" t="s">
        <v>85</v>
      </c>
      <c r="BE231" s="552"/>
      <c r="BF231" s="552"/>
      <c r="BG231" s="574">
        <f t="shared" si="60"/>
        <v>0</v>
      </c>
      <c r="BH231" s="552"/>
      <c r="BI231" s="577">
        <f>U231-AP231</f>
        <v>0</v>
      </c>
      <c r="BJ231" s="552"/>
      <c r="BK231" s="552"/>
      <c r="BL231" s="552"/>
      <c r="BM231" s="552"/>
      <c r="BN231" s="552"/>
      <c r="BO231" s="552"/>
      <c r="BP231" s="552"/>
      <c r="BQ231" s="552"/>
      <c r="BR231" s="552"/>
      <c r="BS231" s="552"/>
      <c r="BT231" s="552"/>
      <c r="BU231" s="552"/>
      <c r="BV231" s="552"/>
      <c r="BW231" s="552"/>
    </row>
    <row r="232" spans="1:75">
      <c r="A232" s="552">
        <v>230</v>
      </c>
      <c r="B232" s="552"/>
      <c r="C232" s="552"/>
      <c r="D232" s="552"/>
      <c r="E232" s="552"/>
      <c r="F232" s="552"/>
      <c r="G232" s="552"/>
      <c r="H232" s="552"/>
      <c r="I232" s="552"/>
      <c r="J232" s="552"/>
      <c r="K232" s="552"/>
      <c r="L232" s="552"/>
      <c r="M232" s="552" t="e">
        <f>VLOOKUP(L232,'償却率（定額法）'!$B$6:$C$104,2)</f>
        <v>#N/A</v>
      </c>
      <c r="N232" s="659"/>
      <c r="O232" s="659"/>
      <c r="P232" s="573">
        <f>IF(O232="",N232,O232)</f>
        <v>0</v>
      </c>
      <c r="Q232" s="574">
        <f>YEAR(P232)</f>
        <v>1900</v>
      </c>
      <c r="R232" s="574">
        <f>MONTH(P232)</f>
        <v>1</v>
      </c>
      <c r="S232" s="574">
        <f>DAY(N232)</f>
        <v>0</v>
      </c>
      <c r="T232" s="552" t="str">
        <f>IF(Q232=1900,"",IF(R232&lt;4,Q232-1,Q232))</f>
        <v/>
      </c>
      <c r="U232" s="575"/>
      <c r="V232" s="581">
        <v>1</v>
      </c>
      <c r="W232" s="552"/>
      <c r="X232" s="576">
        <f t="shared" si="61"/>
        <v>0</v>
      </c>
      <c r="Y232" s="576">
        <f t="shared" si="58"/>
        <v>0</v>
      </c>
      <c r="Z232" s="552"/>
      <c r="AA232" s="552"/>
      <c r="AB232" s="552"/>
      <c r="AC232" s="552"/>
      <c r="AD232" s="552"/>
      <c r="AE232" s="552"/>
      <c r="AF232" s="552"/>
      <c r="AG232" s="552"/>
      <c r="AH232" s="552"/>
      <c r="AI232" s="552"/>
      <c r="AJ232" s="552"/>
      <c r="AK232" s="552"/>
      <c r="AL232" s="552"/>
      <c r="AM232" s="552"/>
      <c r="AN232" s="582">
        <f t="shared" si="59"/>
        <v>0</v>
      </c>
      <c r="AO232" s="552"/>
      <c r="AP232" s="577"/>
      <c r="AQ232" s="552"/>
      <c r="AR232" s="552"/>
      <c r="AS232" s="552"/>
      <c r="AT232" s="552"/>
      <c r="AU232" s="552"/>
      <c r="AV232" s="552"/>
      <c r="AW232" s="552"/>
      <c r="AX232" s="552"/>
      <c r="AY232" s="552"/>
      <c r="AZ232" s="552"/>
      <c r="BA232" s="552"/>
      <c r="BB232" s="552"/>
      <c r="BC232" s="583"/>
      <c r="BD232" s="552" t="s">
        <v>85</v>
      </c>
      <c r="BE232" s="552"/>
      <c r="BF232" s="552"/>
      <c r="BG232" s="574">
        <f t="shared" si="60"/>
        <v>0</v>
      </c>
      <c r="BH232" s="552"/>
      <c r="BI232" s="577">
        <f>U232-AP232</f>
        <v>0</v>
      </c>
      <c r="BJ232" s="552"/>
      <c r="BK232" s="552"/>
      <c r="BL232" s="552"/>
      <c r="BM232" s="552"/>
      <c r="BN232" s="552"/>
      <c r="BO232" s="552"/>
      <c r="BP232" s="552"/>
      <c r="BQ232" s="552"/>
      <c r="BR232" s="552"/>
      <c r="BS232" s="552"/>
      <c r="BT232" s="552"/>
      <c r="BU232" s="552"/>
      <c r="BV232" s="552"/>
      <c r="BW232" s="552"/>
    </row>
    <row r="233" spans="1:75">
      <c r="A233" s="552"/>
      <c r="B233" s="552"/>
      <c r="C233" s="552"/>
      <c r="D233" s="552"/>
      <c r="E233" s="552"/>
      <c r="F233" s="552"/>
      <c r="G233" s="552"/>
      <c r="H233" s="552"/>
      <c r="I233" s="552"/>
      <c r="J233" s="552"/>
      <c r="K233" s="552"/>
      <c r="L233" s="552"/>
      <c r="M233" s="552"/>
      <c r="N233" s="659"/>
      <c r="O233" s="659"/>
      <c r="P233" s="573"/>
      <c r="Q233" s="574"/>
      <c r="R233" s="574"/>
      <c r="S233" s="574"/>
      <c r="T233" s="552"/>
      <c r="U233" s="575"/>
      <c r="V233" s="581"/>
      <c r="W233" s="552"/>
      <c r="X233" s="576"/>
      <c r="Y233" s="576"/>
      <c r="Z233" s="552"/>
      <c r="AA233" s="552"/>
      <c r="AB233" s="552"/>
      <c r="AC233" s="552"/>
      <c r="AD233" s="552"/>
      <c r="AE233" s="552"/>
      <c r="AF233" s="552"/>
      <c r="AG233" s="552"/>
      <c r="AH233" s="552"/>
      <c r="AI233" s="552"/>
      <c r="AJ233" s="552"/>
      <c r="AK233" s="552"/>
      <c r="AL233" s="552"/>
      <c r="AM233" s="552"/>
      <c r="AN233" s="582"/>
      <c r="AO233" s="552"/>
      <c r="AP233" s="577"/>
      <c r="AQ233" s="552"/>
      <c r="AR233" s="552"/>
      <c r="AS233" s="552"/>
      <c r="AT233" s="552"/>
      <c r="AU233" s="552"/>
      <c r="AV233" s="552"/>
      <c r="AW233" s="552"/>
      <c r="AX233" s="552"/>
      <c r="AY233" s="552"/>
      <c r="AZ233" s="552"/>
      <c r="BA233" s="552"/>
      <c r="BB233" s="552"/>
      <c r="BC233" s="583"/>
      <c r="BD233" s="552"/>
      <c r="BE233" s="552"/>
      <c r="BF233" s="552"/>
      <c r="BG233" s="574"/>
      <c r="BH233" s="552"/>
      <c r="BI233" s="577"/>
      <c r="BJ233" s="552"/>
      <c r="BK233" s="552"/>
      <c r="BL233" s="552"/>
      <c r="BM233" s="552"/>
      <c r="BN233" s="552"/>
      <c r="BO233" s="552"/>
      <c r="BP233" s="552"/>
      <c r="BQ233" s="552"/>
      <c r="BR233" s="552"/>
      <c r="BS233" s="552"/>
      <c r="BT233" s="552"/>
      <c r="BU233" s="552"/>
      <c r="BV233" s="552"/>
      <c r="BW233" s="552"/>
    </row>
  </sheetData>
  <autoFilter ref="A4:BW233" xr:uid="{00000000-0009-0000-0000-000003000000}"/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</mergeCells>
  <phoneticPr fontId="2"/>
  <pageMargins left="0.7" right="0.7" top="0.75" bottom="0.75" header="0.3" footer="0.3"/>
  <pageSetup paperSize="8" scale="49" fitToHeight="0" orientation="landscape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0000"/>
  </sheetPr>
  <dimension ref="A1:AF262"/>
  <sheetViews>
    <sheetView zoomScale="75" zoomScaleNormal="75" workbookViewId="0">
      <pane xSplit="13" ySplit="5" topLeftCell="N6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ColWidth="9" defaultRowHeight="18" customHeight="1"/>
  <cols>
    <col min="1" max="1" width="0.6640625" style="154" customWidth="1"/>
    <col min="2" max="12" width="2.109375" style="154" customWidth="1"/>
    <col min="13" max="13" width="17.21875" style="154" customWidth="1"/>
    <col min="14" max="15" width="6.6640625" style="373" customWidth="1"/>
    <col min="16" max="17" width="2.109375" style="373" customWidth="1"/>
    <col min="18" max="25" width="3.88671875" style="373" customWidth="1"/>
    <col min="26" max="26" width="4.109375" style="373" customWidth="1"/>
    <col min="27" max="28" width="6.6640625" style="373" customWidth="1"/>
    <col min="29" max="29" width="0.6640625" style="154" customWidth="1"/>
    <col min="30" max="31" width="9" style="154"/>
    <col min="32" max="32" width="10.6640625" style="154" bestFit="1" customWidth="1"/>
    <col min="33" max="16384" width="9" style="154"/>
  </cols>
  <sheetData>
    <row r="1" spans="1:32" ht="18" customHeight="1" thickBot="1">
      <c r="B1" s="1107" t="s">
        <v>1102</v>
      </c>
      <c r="C1" s="1108"/>
      <c r="D1" s="1108"/>
      <c r="E1" s="1108"/>
      <c r="F1" s="1108"/>
      <c r="G1" s="1108"/>
      <c r="H1" s="1108"/>
      <c r="I1" s="1108"/>
      <c r="J1" s="1108"/>
      <c r="K1" s="1108"/>
      <c r="L1" s="1109"/>
      <c r="M1" s="449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17" t="s">
        <v>757</v>
      </c>
    </row>
    <row r="2" spans="1:32" ht="23.25" customHeight="1">
      <c r="A2" s="219"/>
      <c r="B2" s="1110" t="s">
        <v>758</v>
      </c>
      <c r="C2" s="1110"/>
      <c r="D2" s="1110"/>
      <c r="E2" s="1110"/>
      <c r="F2" s="1110"/>
      <c r="G2" s="1110"/>
      <c r="H2" s="1110"/>
      <c r="I2" s="1110"/>
      <c r="J2" s="1110"/>
      <c r="K2" s="1110"/>
      <c r="L2" s="1110"/>
      <c r="M2" s="1110"/>
      <c r="N2" s="1110"/>
      <c r="O2" s="1110"/>
      <c r="P2" s="1110"/>
      <c r="Q2" s="1110"/>
      <c r="R2" s="1110"/>
      <c r="S2" s="1110"/>
      <c r="T2" s="1110"/>
      <c r="U2" s="1110"/>
      <c r="V2" s="1110"/>
      <c r="W2" s="1110"/>
      <c r="X2" s="1110"/>
      <c r="Y2" s="1110"/>
      <c r="Z2" s="1110"/>
      <c r="AA2" s="1110"/>
      <c r="AB2" s="1110"/>
      <c r="AF2" s="3"/>
    </row>
    <row r="3" spans="1:32" ht="21" customHeight="1">
      <c r="B3" s="1111" t="s">
        <v>759</v>
      </c>
      <c r="C3" s="1111"/>
      <c r="D3" s="1111"/>
      <c r="E3" s="1111"/>
      <c r="F3" s="1111"/>
      <c r="G3" s="1111"/>
      <c r="H3" s="1111"/>
      <c r="I3" s="1111"/>
      <c r="J3" s="1111"/>
      <c r="K3" s="1111"/>
      <c r="L3" s="1111"/>
      <c r="M3" s="1111"/>
      <c r="N3" s="1111"/>
      <c r="O3" s="1111"/>
      <c r="P3" s="1111"/>
      <c r="Q3" s="1111"/>
      <c r="R3" s="1111"/>
      <c r="S3" s="1111"/>
      <c r="T3" s="1111"/>
      <c r="U3" s="1111"/>
      <c r="V3" s="1111"/>
      <c r="W3" s="1111"/>
      <c r="X3" s="1111"/>
      <c r="Y3" s="1111"/>
      <c r="Z3" s="1111"/>
      <c r="AA3" s="1111"/>
      <c r="AB3" s="1111"/>
      <c r="AF3" s="3" t="s">
        <v>146</v>
      </c>
    </row>
    <row r="4" spans="1:32" s="156" customFormat="1" ht="16.5" customHeight="1" thickBot="1">
      <c r="B4" s="197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4" t="s">
        <v>652</v>
      </c>
      <c r="AF4" s="1" t="str">
        <f>構成団体按分後財務書類!C1</f>
        <v>長万部町</v>
      </c>
    </row>
    <row r="5" spans="1:32" s="158" customFormat="1" ht="14.25" customHeight="1" thickBot="1">
      <c r="B5" s="1112" t="s">
        <v>653</v>
      </c>
      <c r="C5" s="1113"/>
      <c r="D5" s="1113"/>
      <c r="E5" s="1113"/>
      <c r="F5" s="1113"/>
      <c r="G5" s="1113"/>
      <c r="H5" s="1113"/>
      <c r="I5" s="1114"/>
      <c r="J5" s="1114"/>
      <c r="K5" s="1114"/>
      <c r="L5" s="1114"/>
      <c r="M5" s="1114"/>
      <c r="N5" s="1115" t="s">
        <v>654</v>
      </c>
      <c r="O5" s="1116"/>
      <c r="P5" s="1117" t="s">
        <v>653</v>
      </c>
      <c r="Q5" s="1117"/>
      <c r="R5" s="1117"/>
      <c r="S5" s="1117"/>
      <c r="T5" s="1117"/>
      <c r="U5" s="1117"/>
      <c r="V5" s="1117"/>
      <c r="W5" s="1117"/>
      <c r="X5" s="1117"/>
      <c r="Y5" s="1117"/>
      <c r="Z5" s="1117"/>
      <c r="AA5" s="1115" t="s">
        <v>654</v>
      </c>
      <c r="AB5" s="1116"/>
      <c r="AF5" s="1" t="str">
        <f>構成団体按分後財務書類!D1</f>
        <v>八雲町</v>
      </c>
    </row>
    <row r="6" spans="1:32" ht="14.7" customHeight="1">
      <c r="B6" s="220" t="s">
        <v>760</v>
      </c>
      <c r="C6" s="221"/>
      <c r="D6" s="222"/>
      <c r="E6" s="223"/>
      <c r="F6" s="223"/>
      <c r="G6" s="223"/>
      <c r="H6" s="223"/>
      <c r="I6" s="221"/>
      <c r="J6" s="221"/>
      <c r="K6" s="221"/>
      <c r="L6" s="221"/>
      <c r="M6" s="221"/>
      <c r="N6" s="1105"/>
      <c r="O6" s="1106"/>
      <c r="P6" s="477" t="s">
        <v>761</v>
      </c>
      <c r="Q6" s="477"/>
      <c r="R6" s="477"/>
      <c r="S6" s="477"/>
      <c r="T6" s="477"/>
      <c r="U6" s="477"/>
      <c r="V6" s="376"/>
      <c r="W6" s="376"/>
      <c r="X6" s="376"/>
      <c r="Y6" s="376"/>
      <c r="Z6" s="376"/>
      <c r="AA6" s="1105"/>
      <c r="AB6" s="1106"/>
      <c r="AF6" s="1">
        <f>構成団体按分後財務書類!E1</f>
        <v>0</v>
      </c>
    </row>
    <row r="7" spans="1:32" ht="14.7" customHeight="1">
      <c r="B7" s="224"/>
      <c r="C7" s="222" t="s">
        <v>762</v>
      </c>
      <c r="D7" s="222"/>
      <c r="E7" s="222"/>
      <c r="F7" s="222"/>
      <c r="G7" s="222"/>
      <c r="H7" s="222"/>
      <c r="I7" s="221"/>
      <c r="J7" s="221"/>
      <c r="K7" s="221"/>
      <c r="L7" s="221"/>
      <c r="M7" s="221"/>
      <c r="N7" s="1105">
        <f>SUM(N8,N36,N39)</f>
        <v>0</v>
      </c>
      <c r="O7" s="1106"/>
      <c r="P7" s="477"/>
      <c r="Q7" s="476" t="s">
        <v>763</v>
      </c>
      <c r="R7" s="476"/>
      <c r="S7" s="476"/>
      <c r="T7" s="476"/>
      <c r="U7" s="476"/>
      <c r="V7" s="475"/>
      <c r="W7" s="475"/>
      <c r="X7" s="475"/>
      <c r="Y7" s="475"/>
      <c r="Z7" s="475"/>
      <c r="AA7" s="1105">
        <f>SUM(AA8:AB12)</f>
        <v>0</v>
      </c>
      <c r="AB7" s="1106"/>
      <c r="AF7" s="1">
        <f>構成団体按分後財務書類!F1</f>
        <v>0</v>
      </c>
    </row>
    <row r="8" spans="1:32" ht="14.7" customHeight="1">
      <c r="B8" s="224"/>
      <c r="C8" s="222"/>
      <c r="D8" s="222" t="s">
        <v>764</v>
      </c>
      <c r="E8" s="222"/>
      <c r="F8" s="222"/>
      <c r="G8" s="222"/>
      <c r="H8" s="222"/>
      <c r="I8" s="221"/>
      <c r="J8" s="221"/>
      <c r="K8" s="221"/>
      <c r="L8" s="221"/>
      <c r="M8" s="221"/>
      <c r="N8" s="1105">
        <f>SUM(N9,N25,N34,N35)</f>
        <v>0</v>
      </c>
      <c r="O8" s="1106"/>
      <c r="P8" s="477"/>
      <c r="Q8" s="476"/>
      <c r="R8" s="476" t="s">
        <v>160</v>
      </c>
      <c r="S8" s="476"/>
      <c r="T8" s="476"/>
      <c r="U8" s="476"/>
      <c r="V8" s="475"/>
      <c r="W8" s="475"/>
      <c r="X8" s="475"/>
      <c r="Y8" s="475"/>
      <c r="Z8" s="475"/>
      <c r="AA8" s="1105">
        <f>IF($B$1=$AF$4,構成団体按分後財務書類!C67,IF($B$1=$AF$5,構成団体按分後財務書類!D67,IF($B$1=$AF$6,構成団体按分後財務書類!E67,IF($B$1=$AF$7,構成団体按分後財務書類!F67,IF($B$1=$AF$7,構成団体按分後財務書類!G67,)))))</f>
        <v>0</v>
      </c>
      <c r="AB8" s="1106"/>
      <c r="AF8" s="1">
        <f>構成団体按分後財務書類!G1</f>
        <v>0</v>
      </c>
    </row>
    <row r="9" spans="1:32" ht="14.7" customHeight="1">
      <c r="B9" s="224"/>
      <c r="C9" s="222"/>
      <c r="D9" s="222"/>
      <c r="E9" s="222" t="s">
        <v>765</v>
      </c>
      <c r="F9" s="222"/>
      <c r="G9" s="222"/>
      <c r="H9" s="222"/>
      <c r="I9" s="221"/>
      <c r="J9" s="221"/>
      <c r="K9" s="221"/>
      <c r="L9" s="221"/>
      <c r="M9" s="221"/>
      <c r="N9" s="1105">
        <f>SUM(N10:O24)</f>
        <v>0</v>
      </c>
      <c r="O9" s="1106"/>
      <c r="P9" s="477"/>
      <c r="Q9" s="476"/>
      <c r="R9" s="478" t="s">
        <v>766</v>
      </c>
      <c r="S9" s="476"/>
      <c r="T9" s="476"/>
      <c r="U9" s="476"/>
      <c r="V9" s="475"/>
      <c r="W9" s="475"/>
      <c r="X9" s="475"/>
      <c r="Y9" s="475"/>
      <c r="Z9" s="475"/>
      <c r="AA9" s="1105">
        <f>IF($B$1=$AF$4,構成団体按分後財務書類!C68,IF($B$1=$AF$5,構成団体按分後財務書類!D68,IF($B$1=$AF$6,構成団体按分後財務書類!E68,IF($B$1=$AF$7,構成団体按分後財務書類!F68,IF($B$1=$AF$7,構成団体按分後財務書類!G68,)))))</f>
        <v>0</v>
      </c>
      <c r="AB9" s="1106"/>
    </row>
    <row r="10" spans="1:32" ht="14.7" customHeight="1">
      <c r="B10" s="224"/>
      <c r="C10" s="222"/>
      <c r="D10" s="222"/>
      <c r="E10" s="222"/>
      <c r="F10" s="222" t="s">
        <v>163</v>
      </c>
      <c r="G10" s="222"/>
      <c r="H10" s="222"/>
      <c r="I10" s="221"/>
      <c r="J10" s="221"/>
      <c r="K10" s="221"/>
      <c r="L10" s="221"/>
      <c r="M10" s="221"/>
      <c r="N10" s="1105">
        <f>IF($B$1=$AF$4,構成団体按分後財務書類!C12,IF($B$1=$AF$5,構成団体按分後財務書類!D12,IF($B$1=$AF$6,構成団体按分後財務書類!E12,IF($B$1=$AF$7,構成団体按分後財務書類!F12,IF($B$1=$AF$8,構成団体按分後財務書類!G12,)))))</f>
        <v>0</v>
      </c>
      <c r="O10" s="1106"/>
      <c r="P10" s="477"/>
      <c r="Q10" s="476"/>
      <c r="R10" s="476" t="s">
        <v>767</v>
      </c>
      <c r="S10" s="476"/>
      <c r="T10" s="476"/>
      <c r="U10" s="476"/>
      <c r="V10" s="475"/>
      <c r="W10" s="475"/>
      <c r="X10" s="475"/>
      <c r="Y10" s="475"/>
      <c r="Z10" s="475"/>
      <c r="AA10" s="1105">
        <f>IF($B$1=$AF$4,構成団体按分後財務書類!C69,IF($B$1=$AF$5,構成団体按分後財務書類!D69,IF($B$1=$AF$6,構成団体按分後財務書類!E69,IF($B$1=$AF$7,構成団体按分後財務書類!F69,IF($B$1=$AF$7,構成団体按分後財務書類!G69,)))))</f>
        <v>0</v>
      </c>
      <c r="AB10" s="1106"/>
      <c r="AF10" s="471">
        <f>N62-AA62</f>
        <v>0</v>
      </c>
    </row>
    <row r="11" spans="1:32" ht="14.7" customHeight="1">
      <c r="B11" s="224"/>
      <c r="C11" s="222"/>
      <c r="D11" s="222"/>
      <c r="E11" s="222"/>
      <c r="F11" s="222" t="s">
        <v>768</v>
      </c>
      <c r="G11" s="222"/>
      <c r="H11" s="222"/>
      <c r="I11" s="221"/>
      <c r="J11" s="221"/>
      <c r="K11" s="221"/>
      <c r="L11" s="221"/>
      <c r="M11" s="221"/>
      <c r="N11" s="1105">
        <f>IF($B$1=$AF$4,構成団体按分後財務書類!C13,IF($B$1=$AF$5,構成団体按分後財務書類!D13,IF($B$1=$AF$6,構成団体按分後財務書類!E13,IF($B$1=$AF$7,構成団体按分後財務書類!F13,IF($B$1=$AF$8,構成団体按分後財務書類!G13,)))))</f>
        <v>0</v>
      </c>
      <c r="O11" s="1106"/>
      <c r="P11" s="477"/>
      <c r="Q11" s="476"/>
      <c r="R11" s="476" t="s">
        <v>769</v>
      </c>
      <c r="S11" s="476"/>
      <c r="T11" s="476"/>
      <c r="U11" s="476"/>
      <c r="V11" s="475"/>
      <c r="W11" s="475"/>
      <c r="X11" s="475"/>
      <c r="Y11" s="475"/>
      <c r="Z11" s="475"/>
      <c r="AA11" s="1105">
        <f>IF($B$1=$AF$4,構成団体按分後財務書類!C70,IF($B$1=$AF$5,構成団体按分後財務書類!D70,IF($B$1=$AF$6,構成団体按分後財務書類!E70,IF($B$1=$AF$7,構成団体按分後財務書類!F70,IF($B$1=$AF$7,構成団体按分後財務書類!G70,)))))</f>
        <v>0</v>
      </c>
      <c r="AB11" s="1106"/>
    </row>
    <row r="12" spans="1:32" ht="14.7" customHeight="1">
      <c r="B12" s="224"/>
      <c r="C12" s="222"/>
      <c r="D12" s="222"/>
      <c r="E12" s="222"/>
      <c r="F12" s="222" t="s">
        <v>770</v>
      </c>
      <c r="G12" s="222"/>
      <c r="H12" s="222"/>
      <c r="I12" s="221"/>
      <c r="J12" s="221"/>
      <c r="K12" s="221"/>
      <c r="L12" s="221"/>
      <c r="M12" s="221"/>
      <c r="N12" s="1105">
        <f>IF($B$1=$AF$4,構成団体按分後財務書類!C14,IF($B$1=$AF$5,構成団体按分後財務書類!D14,IF($B$1=$AF$6,構成団体按分後財務書類!E14,IF($B$1=$AF$7,構成団体按分後財務書類!F14,IF($B$1=$AF$8,構成団体按分後財務書類!G14,)))))</f>
        <v>0</v>
      </c>
      <c r="O12" s="1106"/>
      <c r="P12" s="477"/>
      <c r="Q12" s="477"/>
      <c r="R12" s="476" t="s">
        <v>710</v>
      </c>
      <c r="S12" s="476"/>
      <c r="T12" s="476"/>
      <c r="U12" s="476"/>
      <c r="V12" s="475"/>
      <c r="W12" s="475"/>
      <c r="X12" s="475"/>
      <c r="Y12" s="475"/>
      <c r="Z12" s="475"/>
      <c r="AA12" s="1105">
        <f>IF($B$1=$AF$4,構成団体按分後財務書類!C71,IF($B$1=$AF$5,構成団体按分後財務書類!D71,IF($B$1=$AF$6,構成団体按分後財務書類!E71,IF($B$1=$AF$7,構成団体按分後財務書類!F71,IF($B$1=$AF$7,構成団体按分後財務書類!G71,)))))</f>
        <v>0</v>
      </c>
      <c r="AB12" s="1106"/>
    </row>
    <row r="13" spans="1:32" ht="14.7" customHeight="1">
      <c r="B13" s="224"/>
      <c r="C13" s="222"/>
      <c r="D13" s="222"/>
      <c r="E13" s="222"/>
      <c r="F13" s="222" t="s">
        <v>771</v>
      </c>
      <c r="G13" s="222"/>
      <c r="H13" s="222"/>
      <c r="I13" s="221"/>
      <c r="J13" s="221"/>
      <c r="K13" s="221"/>
      <c r="L13" s="221"/>
      <c r="M13" s="221"/>
      <c r="N13" s="1105">
        <f>IF($B$1=$AF$4,構成団体按分後財務書類!C15,IF($B$1=$AF$5,構成団体按分後財務書類!D15,IF($B$1=$AF$6,構成団体按分後財務書類!E15,IF($B$1=$AF$7,構成団体按分後財務書類!F15,IF($B$1=$AF$8,構成団体按分後財務書類!G15,)))))</f>
        <v>0</v>
      </c>
      <c r="O13" s="1106"/>
      <c r="P13" s="477"/>
      <c r="Q13" s="476" t="s">
        <v>772</v>
      </c>
      <c r="R13" s="476"/>
      <c r="S13" s="476"/>
      <c r="T13" s="476"/>
      <c r="U13" s="476"/>
      <c r="V13" s="475"/>
      <c r="W13" s="475"/>
      <c r="X13" s="475"/>
      <c r="Y13" s="475"/>
      <c r="Z13" s="475"/>
      <c r="AA13" s="1105">
        <f>SUM(AA14:AB21)</f>
        <v>0</v>
      </c>
      <c r="AB13" s="1106"/>
    </row>
    <row r="14" spans="1:32" ht="14.7" customHeight="1">
      <c r="B14" s="224"/>
      <c r="C14" s="222"/>
      <c r="D14" s="222"/>
      <c r="E14" s="222"/>
      <c r="F14" s="222" t="s">
        <v>165</v>
      </c>
      <c r="G14" s="222"/>
      <c r="H14" s="222"/>
      <c r="I14" s="221"/>
      <c r="J14" s="221"/>
      <c r="K14" s="221"/>
      <c r="L14" s="221"/>
      <c r="M14" s="221"/>
      <c r="N14" s="1105">
        <f>IF($B$1=$AF$4,構成団体按分後財務書類!C16,IF($B$1=$AF$5,構成団体按分後財務書類!D16,IF($B$1=$AF$6,構成団体按分後財務書類!E16,IF($B$1=$AF$7,構成団体按分後財務書類!F16,IF($B$1=$AF$8,構成団体按分後財務書類!G16,)))))</f>
        <v>0</v>
      </c>
      <c r="O14" s="1106"/>
      <c r="P14" s="477"/>
      <c r="Q14" s="477"/>
      <c r="R14" s="478" t="s">
        <v>773</v>
      </c>
      <c r="S14" s="476"/>
      <c r="T14" s="476"/>
      <c r="U14" s="476"/>
      <c r="V14" s="475"/>
      <c r="W14" s="475"/>
      <c r="X14" s="475"/>
      <c r="Y14" s="475"/>
      <c r="Z14" s="475"/>
      <c r="AA14" s="1105">
        <f>IF($B$1=$AF$4,構成団体按分後財務書類!C73,IF($B$1=$AF$5,構成団体按分後財務書類!D73,IF($B$1=$AF$6,構成団体按分後財務書類!E73,IF($B$1=$AF$7,構成団体按分後財務書類!F73,IF($B$1=$AF$7,構成団体按分後財務書類!G73,)))))</f>
        <v>0</v>
      </c>
      <c r="AB14" s="1106"/>
    </row>
    <row r="15" spans="1:32" ht="14.7" customHeight="1">
      <c r="B15" s="224"/>
      <c r="C15" s="222"/>
      <c r="D15" s="222"/>
      <c r="E15" s="222"/>
      <c r="F15" s="222" t="s">
        <v>774</v>
      </c>
      <c r="G15" s="222"/>
      <c r="H15" s="222"/>
      <c r="I15" s="221"/>
      <c r="J15" s="221"/>
      <c r="K15" s="221"/>
      <c r="L15" s="221"/>
      <c r="M15" s="221"/>
      <c r="N15" s="1105">
        <f>IF($B$1=$AF$4,構成団体按分後財務書類!C17,IF($B$1=$AF$5,構成団体按分後財務書類!D17,IF($B$1=$AF$6,構成団体按分後財務書類!E17,IF($B$1=$AF$7,構成団体按分後財務書類!F17,IF($B$1=$AF$8,構成団体按分後財務書類!G17,)))))</f>
        <v>0</v>
      </c>
      <c r="O15" s="1106"/>
      <c r="P15" s="477"/>
      <c r="Q15" s="477"/>
      <c r="R15" s="478" t="s">
        <v>775</v>
      </c>
      <c r="S15" s="478"/>
      <c r="T15" s="478"/>
      <c r="U15" s="478"/>
      <c r="V15" s="479"/>
      <c r="W15" s="479"/>
      <c r="X15" s="479"/>
      <c r="Y15" s="479"/>
      <c r="Z15" s="479"/>
      <c r="AA15" s="1105">
        <f>IF($B$1=$AF$4,構成団体按分後財務書類!C74,IF($B$1=$AF$5,構成団体按分後財務書類!D74,IF($B$1=$AF$6,構成団体按分後財務書類!E74,IF($B$1=$AF$7,構成団体按分後財務書類!F74,IF($B$1=$AF$7,構成団体按分後財務書類!G74,)))))</f>
        <v>0</v>
      </c>
      <c r="AB15" s="1106"/>
    </row>
    <row r="16" spans="1:32" ht="14.7" customHeight="1">
      <c r="B16" s="224"/>
      <c r="C16" s="222"/>
      <c r="D16" s="222"/>
      <c r="E16" s="222"/>
      <c r="F16" s="222" t="s">
        <v>776</v>
      </c>
      <c r="G16" s="226"/>
      <c r="H16" s="226"/>
      <c r="I16" s="227"/>
      <c r="J16" s="227"/>
      <c r="K16" s="227"/>
      <c r="L16" s="227"/>
      <c r="M16" s="227"/>
      <c r="N16" s="1105">
        <f>IF($B$1=$AF$4,構成団体按分後財務書類!C18,IF($B$1=$AF$5,構成団体按分後財務書類!D18,IF($B$1=$AF$6,構成団体按分後財務書類!E18,IF($B$1=$AF$7,構成団体按分後財務書類!F18,IF($B$1=$AF$8,構成団体按分後財務書類!G18,)))))</f>
        <v>0</v>
      </c>
      <c r="O16" s="1106"/>
      <c r="P16" s="477"/>
      <c r="Q16" s="477"/>
      <c r="R16" s="478" t="s">
        <v>777</v>
      </c>
      <c r="S16" s="478"/>
      <c r="T16" s="478"/>
      <c r="U16" s="478"/>
      <c r="V16" s="479"/>
      <c r="W16" s="479"/>
      <c r="X16" s="479"/>
      <c r="Y16" s="479"/>
      <c r="Z16" s="479"/>
      <c r="AA16" s="1105">
        <f>IF($B$1=$AF$4,構成団体按分後財務書類!C75,IF($B$1=$AF$5,構成団体按分後財務書類!D75,IF($B$1=$AF$6,構成団体按分後財務書類!E75,IF($B$1=$AF$7,構成団体按分後財務書類!F75,IF($B$1=$AF$7,構成団体按分後財務書類!G75,)))))</f>
        <v>0</v>
      </c>
      <c r="AB16" s="1106"/>
    </row>
    <row r="17" spans="2:28" ht="14.7" customHeight="1">
      <c r="B17" s="224"/>
      <c r="C17" s="222"/>
      <c r="D17" s="222"/>
      <c r="E17" s="222"/>
      <c r="F17" s="222" t="s">
        <v>778</v>
      </c>
      <c r="G17" s="226"/>
      <c r="H17" s="226"/>
      <c r="I17" s="227"/>
      <c r="J17" s="227"/>
      <c r="K17" s="227"/>
      <c r="L17" s="227"/>
      <c r="M17" s="227"/>
      <c r="N17" s="1105">
        <f>IF($B$1=$AF$4,構成団体按分後財務書類!C19,IF($B$1=$AF$5,構成団体按分後財務書類!D19,IF($B$1=$AF$6,構成団体按分後財務書類!E19,IF($B$1=$AF$7,構成団体按分後財務書類!F19,IF($B$1=$AF$8,構成団体按分後財務書類!G19,)))))</f>
        <v>0</v>
      </c>
      <c r="O17" s="1106"/>
      <c r="P17" s="376"/>
      <c r="Q17" s="477"/>
      <c r="R17" s="478" t="s">
        <v>779</v>
      </c>
      <c r="S17" s="478"/>
      <c r="T17" s="478"/>
      <c r="U17" s="478"/>
      <c r="V17" s="479"/>
      <c r="W17" s="479"/>
      <c r="X17" s="479"/>
      <c r="Y17" s="479"/>
      <c r="Z17" s="479"/>
      <c r="AA17" s="1105">
        <f>IF($B$1=$AF$4,構成団体按分後財務書類!C76,IF($B$1=$AF$5,構成団体按分後財務書類!D76,IF($B$1=$AF$6,構成団体按分後財務書類!E76,IF($B$1=$AF$7,構成団体按分後財務書類!F76,IF($B$1=$AF$7,構成団体按分後財務書類!G76,)))))</f>
        <v>0</v>
      </c>
      <c r="AB17" s="1106"/>
    </row>
    <row r="18" spans="2:28" ht="14.7" customHeight="1">
      <c r="B18" s="224"/>
      <c r="C18" s="222"/>
      <c r="D18" s="222"/>
      <c r="E18" s="222"/>
      <c r="F18" s="222" t="s">
        <v>780</v>
      </c>
      <c r="G18" s="226"/>
      <c r="H18" s="226"/>
      <c r="I18" s="227"/>
      <c r="J18" s="227"/>
      <c r="K18" s="227"/>
      <c r="L18" s="227"/>
      <c r="M18" s="227"/>
      <c r="N18" s="1105">
        <f>IF($B$1=$AF$4,構成団体按分後財務書類!C20,IF($B$1=$AF$5,構成団体按分後財務書類!D20,IF($B$1=$AF$6,構成団体按分後財務書類!E20,IF($B$1=$AF$7,構成団体按分後財務書類!F20,IF($B$1=$AF$8,構成団体按分後財務書類!G20,)))))</f>
        <v>0</v>
      </c>
      <c r="O18" s="1106"/>
      <c r="P18" s="376"/>
      <c r="Q18" s="477"/>
      <c r="R18" s="478" t="s">
        <v>781</v>
      </c>
      <c r="S18" s="478"/>
      <c r="T18" s="478"/>
      <c r="U18" s="478"/>
      <c r="V18" s="479"/>
      <c r="W18" s="479"/>
      <c r="X18" s="479"/>
      <c r="Y18" s="479"/>
      <c r="Z18" s="479"/>
      <c r="AA18" s="1105">
        <f>IF($B$1=$AF$4,構成団体按分後財務書類!C77,IF($B$1=$AF$5,構成団体按分後財務書類!D77,IF($B$1=$AF$6,構成団体按分後財務書類!E77,IF($B$1=$AF$7,構成団体按分後財務書類!F77,IF($B$1=$AF$7,構成団体按分後財務書類!G77,)))))</f>
        <v>0</v>
      </c>
      <c r="AB18" s="1106"/>
    </row>
    <row r="19" spans="2:28" ht="14.7" customHeight="1">
      <c r="B19" s="224"/>
      <c r="C19" s="222"/>
      <c r="D19" s="222"/>
      <c r="E19" s="222"/>
      <c r="F19" s="222" t="s">
        <v>782</v>
      </c>
      <c r="G19" s="226"/>
      <c r="H19" s="226"/>
      <c r="I19" s="227"/>
      <c r="J19" s="227"/>
      <c r="K19" s="227"/>
      <c r="L19" s="227"/>
      <c r="M19" s="227"/>
      <c r="N19" s="1105">
        <f>IF($B$1=$AF$4,構成団体按分後財務書類!C21,IF($B$1=$AF$5,構成団体按分後財務書類!D21,IF($B$1=$AF$6,構成団体按分後財務書類!E21,IF($B$1=$AF$7,構成団体按分後財務書類!F21,IF($B$1=$AF$8,構成団体按分後財務書類!G21,)))))</f>
        <v>0</v>
      </c>
      <c r="O19" s="1106"/>
      <c r="P19" s="477"/>
      <c r="Q19" s="477"/>
      <c r="R19" s="476" t="s">
        <v>783</v>
      </c>
      <c r="S19" s="476"/>
      <c r="T19" s="476"/>
      <c r="U19" s="476"/>
      <c r="V19" s="475"/>
      <c r="W19" s="475"/>
      <c r="X19" s="475"/>
      <c r="Y19" s="475"/>
      <c r="Z19" s="475"/>
      <c r="AA19" s="1105">
        <f>IF($B$1=$AF$4,構成団体按分後財務書類!C78,IF($B$1=$AF$5,構成団体按分後財務書類!D78,IF($B$1=$AF$6,構成団体按分後財務書類!E78,IF($B$1=$AF$7,構成団体按分後財務書類!F78,IF($B$1=$AF$7,構成団体按分後財務書類!G78,)))))</f>
        <v>0</v>
      </c>
      <c r="AB19" s="1106"/>
    </row>
    <row r="20" spans="2:28" ht="14.7" customHeight="1">
      <c r="B20" s="224"/>
      <c r="C20" s="222"/>
      <c r="D20" s="222"/>
      <c r="E20" s="222"/>
      <c r="F20" s="222" t="s">
        <v>166</v>
      </c>
      <c r="G20" s="226"/>
      <c r="H20" s="226"/>
      <c r="I20" s="227"/>
      <c r="J20" s="227"/>
      <c r="K20" s="227"/>
      <c r="L20" s="227"/>
      <c r="M20" s="227"/>
      <c r="N20" s="1105">
        <f>IF($B$1=$AF$4,構成団体按分後財務書類!C22,IF($B$1=$AF$5,構成団体按分後財務書類!D22,IF($B$1=$AF$6,構成団体按分後財務書類!E22,IF($B$1=$AF$7,構成団体按分後財務書類!F22,IF($B$1=$AF$8,構成団体按分後財務書類!G22,)))))</f>
        <v>0</v>
      </c>
      <c r="O20" s="1106"/>
      <c r="P20" s="477"/>
      <c r="Q20" s="477"/>
      <c r="R20" s="480" t="s">
        <v>784</v>
      </c>
      <c r="S20" s="477"/>
      <c r="T20" s="477"/>
      <c r="U20" s="477"/>
      <c r="V20" s="376"/>
      <c r="W20" s="376"/>
      <c r="X20" s="376"/>
      <c r="Y20" s="376"/>
      <c r="Z20" s="376"/>
      <c r="AA20" s="1105">
        <f>IF($B$1=$AF$4,構成団体按分後財務書類!C79,IF($B$1=$AF$5,構成団体按分後財務書類!D79,IF($B$1=$AF$6,構成団体按分後財務書類!E79,IF($B$1=$AF$7,構成団体按分後財務書類!F79,IF($B$1=$AF$7,構成団体按分後財務書類!G79,)))))</f>
        <v>0</v>
      </c>
      <c r="AB20" s="1106"/>
    </row>
    <row r="21" spans="2:28" ht="14.7" customHeight="1">
      <c r="B21" s="224"/>
      <c r="C21" s="222"/>
      <c r="D21" s="222"/>
      <c r="E21" s="222"/>
      <c r="F21" s="222" t="s">
        <v>785</v>
      </c>
      <c r="G21" s="226"/>
      <c r="H21" s="226"/>
      <c r="I21" s="227"/>
      <c r="J21" s="227"/>
      <c r="K21" s="227"/>
      <c r="L21" s="227"/>
      <c r="M21" s="227"/>
      <c r="N21" s="1105">
        <f>IF($B$1=$AF$4,構成団体按分後財務書類!C23,IF($B$1=$AF$5,構成団体按分後財務書類!D23,IF($B$1=$AF$6,構成団体按分後財務書類!E23,IF($B$1=$AF$7,構成団体按分後財務書類!F23,IF($B$1=$AF$8,構成団体按分後財務書類!G23,)))))</f>
        <v>0</v>
      </c>
      <c r="O21" s="1106"/>
      <c r="P21" s="477"/>
      <c r="Q21" s="477"/>
      <c r="R21" s="477" t="s">
        <v>710</v>
      </c>
      <c r="S21" s="477"/>
      <c r="T21" s="477"/>
      <c r="U21" s="477"/>
      <c r="V21" s="376"/>
      <c r="W21" s="376"/>
      <c r="X21" s="376"/>
      <c r="Y21" s="376"/>
      <c r="Z21" s="376"/>
      <c r="AA21" s="1105">
        <f>IF($B$1=$AF$4,構成団体按分後財務書類!C80,IF($B$1=$AF$5,構成団体按分後財務書類!D80,IF($B$1=$AF$6,構成団体按分後財務書類!E80,IF($B$1=$AF$7,構成団体按分後財務書類!F80,IF($B$1=$AF$7,構成団体按分後財務書類!G80,)))))</f>
        <v>0</v>
      </c>
      <c r="AB21" s="1106"/>
    </row>
    <row r="22" spans="2:28" ht="14.7" customHeight="1">
      <c r="B22" s="224"/>
      <c r="C22" s="222"/>
      <c r="D22" s="222"/>
      <c r="E22" s="222"/>
      <c r="F22" s="222" t="s">
        <v>715</v>
      </c>
      <c r="G22" s="222"/>
      <c r="H22" s="222"/>
      <c r="I22" s="221"/>
      <c r="J22" s="221"/>
      <c r="K22" s="221"/>
      <c r="L22" s="221"/>
      <c r="M22" s="221"/>
      <c r="N22" s="1105">
        <f>IF($B$1=$AF$4,構成団体按分後財務書類!C24,IF($B$1=$AF$5,構成団体按分後財務書類!D24,IF($B$1=$AF$6,構成団体按分後財務書類!E24,IF($B$1=$AF$7,構成団体按分後財務書類!F24,IF($B$1=$AF$8,構成団体按分後財務書類!G24,)))))</f>
        <v>0</v>
      </c>
      <c r="O22" s="1106"/>
      <c r="P22" s="1118" t="s">
        <v>786</v>
      </c>
      <c r="Q22" s="1119"/>
      <c r="R22" s="1119"/>
      <c r="S22" s="1119"/>
      <c r="T22" s="1119"/>
      <c r="U22" s="1119"/>
      <c r="V22" s="1119"/>
      <c r="W22" s="1119"/>
      <c r="X22" s="1119"/>
      <c r="Y22" s="1119"/>
      <c r="Z22" s="1119"/>
      <c r="AA22" s="1120">
        <f>SUM(AA7,AA13)</f>
        <v>0</v>
      </c>
      <c r="AB22" s="1121"/>
    </row>
    <row r="23" spans="2:28" ht="14.7" customHeight="1">
      <c r="B23" s="224"/>
      <c r="C23" s="222"/>
      <c r="D23" s="222"/>
      <c r="E23" s="222"/>
      <c r="F23" s="222" t="s">
        <v>787</v>
      </c>
      <c r="G23" s="222"/>
      <c r="H23" s="222"/>
      <c r="I23" s="221"/>
      <c r="J23" s="221"/>
      <c r="K23" s="221"/>
      <c r="L23" s="221"/>
      <c r="M23" s="221"/>
      <c r="N23" s="1105">
        <f>IF($B$1=$AF$4,構成団体按分後財務書類!C25,IF($B$1=$AF$5,構成団体按分後財務書類!D25,IF($B$1=$AF$6,構成団体按分後財務書類!E25,IF($B$1=$AF$7,構成団体按分後財務書類!F25,IF($B$1=$AF$8,構成団体按分後財務書類!G25,)))))</f>
        <v>0</v>
      </c>
      <c r="O23" s="1106"/>
      <c r="P23" s="477" t="s">
        <v>788</v>
      </c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2"/>
      <c r="AB23" s="483"/>
    </row>
    <row r="24" spans="2:28" ht="14.7" customHeight="1">
      <c r="B24" s="224"/>
      <c r="C24" s="222"/>
      <c r="D24" s="222"/>
      <c r="E24" s="222"/>
      <c r="F24" s="222" t="s">
        <v>789</v>
      </c>
      <c r="G24" s="222"/>
      <c r="H24" s="222"/>
      <c r="I24" s="221"/>
      <c r="J24" s="221"/>
      <c r="K24" s="221"/>
      <c r="L24" s="221"/>
      <c r="M24" s="221"/>
      <c r="N24" s="1105">
        <f>IF($B$1=$AF$4,構成団体按分後財務書類!C26,IF($B$1=$AF$5,構成団体按分後財務書類!D26,IF($B$1=$AF$6,構成団体按分後財務書類!E26,IF($B$1=$AF$7,構成団体按分後財務書類!F26,IF($B$1=$AF$8,構成団体按分後財務書類!G26,)))))</f>
        <v>0</v>
      </c>
      <c r="O24" s="1106"/>
      <c r="P24" s="477"/>
      <c r="Q24" s="478" t="s">
        <v>790</v>
      </c>
      <c r="R24" s="484"/>
      <c r="S24" s="484"/>
      <c r="T24" s="484"/>
      <c r="U24" s="484"/>
      <c r="V24" s="485"/>
      <c r="W24" s="485"/>
      <c r="X24" s="485"/>
      <c r="Y24" s="485"/>
      <c r="Z24" s="485"/>
      <c r="AA24" s="1105">
        <f>IF($B$1=$AF$4,構成団体按分後財務書類!C83,IF($B$1=$AF$5,構成団体按分後財務書類!D83,IF($B$1=$AF$6,構成団体按分後財務書類!E83,IF($B$1=$AF$7,構成団体按分後財務書類!F83,IF($B$1=$AF$7,構成団体按分後財務書類!G83,)))))</f>
        <v>0</v>
      </c>
      <c r="AB24" s="1106"/>
    </row>
    <row r="25" spans="2:28" ht="14.7" customHeight="1">
      <c r="B25" s="224"/>
      <c r="C25" s="222"/>
      <c r="D25" s="222"/>
      <c r="E25" s="222" t="s">
        <v>791</v>
      </c>
      <c r="F25" s="222"/>
      <c r="G25" s="222"/>
      <c r="H25" s="222"/>
      <c r="I25" s="221"/>
      <c r="J25" s="221"/>
      <c r="K25" s="221"/>
      <c r="L25" s="221"/>
      <c r="M25" s="221"/>
      <c r="N25" s="1105">
        <f>SUM(N26:O33)</f>
        <v>0</v>
      </c>
      <c r="O25" s="1106"/>
      <c r="P25" s="477"/>
      <c r="Q25" s="376" t="s">
        <v>792</v>
      </c>
      <c r="R25" s="484"/>
      <c r="S25" s="484"/>
      <c r="T25" s="484"/>
      <c r="U25" s="484"/>
      <c r="V25" s="485"/>
      <c r="W25" s="485"/>
      <c r="X25" s="485"/>
      <c r="Y25" s="485"/>
      <c r="Z25" s="485"/>
      <c r="AA25" s="1105">
        <f>IF($B$1=$AF$4,構成団体按分後財務書類!C84,IF($B$1=$AF$5,構成団体按分後財務書類!D84,IF($B$1=$AF$6,構成団体按分後財務書類!E84,IF($B$1=$AF$7,構成団体按分後財務書類!F84,IF($B$1=$AF$7,構成団体按分後財務書類!G84,)))))</f>
        <v>0</v>
      </c>
      <c r="AB25" s="1106"/>
    </row>
    <row r="26" spans="2:28" ht="14.7" customHeight="1">
      <c r="B26" s="224"/>
      <c r="C26" s="222"/>
      <c r="D26" s="222"/>
      <c r="E26" s="222"/>
      <c r="F26" s="222" t="s">
        <v>336</v>
      </c>
      <c r="G26" s="222"/>
      <c r="H26" s="222"/>
      <c r="I26" s="221"/>
      <c r="J26" s="221"/>
      <c r="K26" s="221"/>
      <c r="L26" s="221"/>
      <c r="M26" s="221"/>
      <c r="N26" s="1105">
        <f>IF($B$1=$AF$4,構成団体按分後財務書類!C28,IF($B$1=$AF$5,構成団体按分後財務書類!D28,IF($B$1=$AF$6,構成団体按分後財務書類!E28,IF($B$1=$AF$7,構成団体按分後財務書類!F28,IF($B$1=$AF$8,構成団体按分後財務書類!G28,)))))</f>
        <v>0</v>
      </c>
      <c r="O26" s="1106"/>
      <c r="P26" s="486"/>
      <c r="Q26" s="376"/>
      <c r="R26" s="376"/>
      <c r="S26" s="376"/>
      <c r="T26" s="376"/>
      <c r="U26" s="376"/>
      <c r="V26" s="376"/>
      <c r="W26" s="376"/>
      <c r="X26" s="376"/>
      <c r="Y26" s="376"/>
      <c r="Z26" s="487"/>
      <c r="AA26" s="1105"/>
      <c r="AB26" s="1106"/>
    </row>
    <row r="27" spans="2:28" ht="14.7" customHeight="1">
      <c r="B27" s="224"/>
      <c r="C27" s="222"/>
      <c r="D27" s="222"/>
      <c r="E27" s="222"/>
      <c r="F27" s="222" t="s">
        <v>770</v>
      </c>
      <c r="G27" s="222"/>
      <c r="H27" s="222"/>
      <c r="I27" s="221"/>
      <c r="J27" s="221"/>
      <c r="K27" s="221"/>
      <c r="L27" s="221"/>
      <c r="M27" s="221"/>
      <c r="N27" s="1105">
        <f>IF($B$1=$AF$4,構成団体按分後財務書類!C29,IF($B$1=$AF$5,構成団体按分後財務書類!D29,IF($B$1=$AF$6,構成団体按分後財務書類!E29,IF($B$1=$AF$7,構成団体按分後財務書類!F29,IF($B$1=$AF$8,構成団体按分後財務書類!G29,)))))</f>
        <v>0</v>
      </c>
      <c r="O27" s="110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1105"/>
      <c r="AB27" s="1106"/>
    </row>
    <row r="28" spans="2:28" ht="14.7" customHeight="1">
      <c r="B28" s="224"/>
      <c r="C28" s="222"/>
      <c r="D28" s="222"/>
      <c r="E28" s="222"/>
      <c r="F28" s="222" t="s">
        <v>771</v>
      </c>
      <c r="G28" s="222"/>
      <c r="H28" s="222"/>
      <c r="I28" s="221"/>
      <c r="J28" s="221"/>
      <c r="K28" s="221"/>
      <c r="L28" s="221"/>
      <c r="M28" s="221"/>
      <c r="N28" s="1105">
        <f>IF($B$1=$AF$4,構成団体按分後財務書類!C30,IF($B$1=$AF$5,構成団体按分後財務書類!D30,IF($B$1=$AF$6,構成団体按分後財務書類!E30,IF($B$1=$AF$7,構成団体按分後財務書類!F30,IF($B$1=$AF$8,構成団体按分後財務書類!G30,)))))</f>
        <v>0</v>
      </c>
      <c r="O28" s="110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1105"/>
      <c r="AB28" s="1106"/>
    </row>
    <row r="29" spans="2:28" ht="14.7" customHeight="1">
      <c r="B29" s="224"/>
      <c r="C29" s="222"/>
      <c r="D29" s="222"/>
      <c r="E29" s="222"/>
      <c r="F29" s="222" t="s">
        <v>793</v>
      </c>
      <c r="G29" s="222"/>
      <c r="H29" s="222"/>
      <c r="I29" s="221"/>
      <c r="J29" s="221"/>
      <c r="K29" s="221"/>
      <c r="L29" s="221"/>
      <c r="M29" s="221"/>
      <c r="N29" s="1105">
        <f>IF($B$1=$AF$4,構成団体按分後財務書類!C31,IF($B$1=$AF$5,構成団体按分後財務書類!D31,IF($B$1=$AF$6,構成団体按分後財務書類!E31,IF($B$1=$AF$7,構成団体按分後財務書類!F31,IF($B$1=$AF$8,構成団体按分後財務書類!G31,)))))</f>
        <v>0</v>
      </c>
      <c r="O29" s="1106"/>
      <c r="P29" s="376"/>
      <c r="Q29" s="376"/>
      <c r="R29" s="376"/>
      <c r="S29" s="376"/>
      <c r="T29" s="376"/>
      <c r="U29" s="376"/>
      <c r="V29" s="376"/>
      <c r="W29" s="376"/>
      <c r="X29" s="376"/>
      <c r="Y29" s="376"/>
      <c r="Z29" s="376"/>
      <c r="AA29" s="1105"/>
      <c r="AB29" s="1106"/>
    </row>
    <row r="30" spans="2:28" ht="14.7" customHeight="1">
      <c r="B30" s="224"/>
      <c r="C30" s="222"/>
      <c r="D30" s="222"/>
      <c r="E30" s="222"/>
      <c r="F30" s="222" t="s">
        <v>774</v>
      </c>
      <c r="G30" s="222"/>
      <c r="H30" s="222"/>
      <c r="I30" s="221"/>
      <c r="J30" s="221"/>
      <c r="K30" s="221"/>
      <c r="L30" s="221"/>
      <c r="M30" s="221"/>
      <c r="N30" s="1105">
        <f>IF($B$1=$AF$4,構成団体按分後財務書類!C32,IF($B$1=$AF$5,構成団体按分後財務書類!D32,IF($B$1=$AF$6,構成団体按分後財務書類!E32,IF($B$1=$AF$7,構成団体按分後財務書類!F32,IF($B$1=$AF$8,構成団体按分後財務書類!G32,)))))</f>
        <v>0</v>
      </c>
      <c r="O30" s="1106"/>
      <c r="P30" s="376"/>
      <c r="Q30" s="376"/>
      <c r="R30" s="376"/>
      <c r="S30" s="376"/>
      <c r="T30" s="376"/>
      <c r="U30" s="376"/>
      <c r="V30" s="376"/>
      <c r="W30" s="376"/>
      <c r="X30" s="376"/>
      <c r="Y30" s="376"/>
      <c r="Z30" s="376"/>
      <c r="AA30" s="1105"/>
      <c r="AB30" s="1106"/>
    </row>
    <row r="31" spans="2:28" ht="14.7" customHeight="1">
      <c r="B31" s="224"/>
      <c r="C31" s="222"/>
      <c r="D31" s="222"/>
      <c r="E31" s="222"/>
      <c r="F31" s="222" t="s">
        <v>704</v>
      </c>
      <c r="G31" s="222"/>
      <c r="H31" s="222"/>
      <c r="I31" s="221"/>
      <c r="J31" s="221"/>
      <c r="K31" s="221"/>
      <c r="L31" s="221"/>
      <c r="M31" s="221"/>
      <c r="N31" s="1105">
        <f>IF($B$1=$AF$4,構成団体按分後財務書類!C33,IF($B$1=$AF$5,構成団体按分後財務書類!D33,IF($B$1=$AF$6,構成団体按分後財務書類!E33,IF($B$1=$AF$7,構成団体按分後財務書類!F33,IF($B$1=$AF$8,構成団体按分後財務書類!G33,)))))</f>
        <v>0</v>
      </c>
      <c r="O31" s="1106"/>
      <c r="P31" s="376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1105"/>
      <c r="AB31" s="1106"/>
    </row>
    <row r="32" spans="2:28" ht="14.7" customHeight="1">
      <c r="B32" s="224"/>
      <c r="C32" s="222"/>
      <c r="D32" s="222"/>
      <c r="E32" s="222"/>
      <c r="F32" s="222" t="s">
        <v>787</v>
      </c>
      <c r="G32" s="222"/>
      <c r="H32" s="222"/>
      <c r="I32" s="221"/>
      <c r="J32" s="221"/>
      <c r="K32" s="221"/>
      <c r="L32" s="221"/>
      <c r="M32" s="221"/>
      <c r="N32" s="1105">
        <f>IF($B$1=$AF$4,構成団体按分後財務書類!C34,IF($B$1=$AF$5,構成団体按分後財務書類!D34,IF($B$1=$AF$6,構成団体按分後財務書類!E34,IF($B$1=$AF$7,構成団体按分後財務書類!F34,IF($B$1=$AF$8,構成団体按分後財務書類!G34,)))))</f>
        <v>0</v>
      </c>
      <c r="O32" s="1106"/>
      <c r="P32" s="376"/>
      <c r="Q32" s="376"/>
      <c r="R32" s="376"/>
      <c r="S32" s="376"/>
      <c r="T32" s="376"/>
      <c r="U32" s="376"/>
      <c r="V32" s="376"/>
      <c r="W32" s="376"/>
      <c r="X32" s="376"/>
      <c r="Y32" s="376"/>
      <c r="Z32" s="376"/>
      <c r="AA32" s="1105"/>
      <c r="AB32" s="1106"/>
    </row>
    <row r="33" spans="2:28" ht="14.7" customHeight="1">
      <c r="B33" s="224"/>
      <c r="C33" s="222"/>
      <c r="D33" s="222"/>
      <c r="E33" s="222"/>
      <c r="F33" s="222" t="s">
        <v>789</v>
      </c>
      <c r="G33" s="222"/>
      <c r="H33" s="222"/>
      <c r="I33" s="221"/>
      <c r="J33" s="221"/>
      <c r="K33" s="221"/>
      <c r="L33" s="221"/>
      <c r="M33" s="221"/>
      <c r="N33" s="1105">
        <f>IF($B$1=$AF$4,構成団体按分後財務書類!C35,IF($B$1=$AF$5,構成団体按分後財務書類!D35,IF($B$1=$AF$6,構成団体按分後財務書類!E35,IF($B$1=$AF$7,構成団体按分後財務書類!F35,IF($B$1=$AF$8,構成団体按分後財務書類!G35,)))))</f>
        <v>0</v>
      </c>
      <c r="O33" s="1106"/>
      <c r="P33" s="376"/>
      <c r="Q33" s="376"/>
      <c r="R33" s="376"/>
      <c r="S33" s="376"/>
      <c r="T33" s="376"/>
      <c r="U33" s="376"/>
      <c r="V33" s="376"/>
      <c r="W33" s="376"/>
      <c r="X33" s="376"/>
      <c r="Y33" s="376"/>
      <c r="Z33" s="376"/>
      <c r="AA33" s="1105"/>
      <c r="AB33" s="1106"/>
    </row>
    <row r="34" spans="2:28" ht="14.7" customHeight="1">
      <c r="B34" s="224"/>
      <c r="C34" s="222"/>
      <c r="D34" s="222"/>
      <c r="E34" s="222" t="s">
        <v>167</v>
      </c>
      <c r="F34" s="230"/>
      <c r="G34" s="230"/>
      <c r="H34" s="230"/>
      <c r="I34" s="231"/>
      <c r="J34" s="231"/>
      <c r="K34" s="231"/>
      <c r="L34" s="231"/>
      <c r="M34" s="231"/>
      <c r="N34" s="1105">
        <f>IF($B$1=$AF$4,構成団体按分後財務書類!C36,IF($B$1=$AF$5,構成団体按分後財務書類!D36,IF($B$1=$AF$6,構成団体按分後財務書類!E36,IF($B$1=$AF$7,構成団体按分後財務書類!F36,IF($B$1=$AF$8,構成団体按分後財務書類!G36,)))))</f>
        <v>0</v>
      </c>
      <c r="O34" s="110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1105"/>
      <c r="AB34" s="1106"/>
    </row>
    <row r="35" spans="2:28" ht="14.7" customHeight="1">
      <c r="B35" s="224"/>
      <c r="C35" s="222"/>
      <c r="D35" s="222"/>
      <c r="E35" s="222" t="s">
        <v>794</v>
      </c>
      <c r="F35" s="230"/>
      <c r="G35" s="230"/>
      <c r="H35" s="230"/>
      <c r="I35" s="231"/>
      <c r="J35" s="231"/>
      <c r="K35" s="231"/>
      <c r="L35" s="231"/>
      <c r="M35" s="231"/>
      <c r="N35" s="1105">
        <f>IF($B$1=$AF$4,構成団体按分後財務書類!C37,IF($B$1=$AF$5,構成団体按分後財務書類!D37,IF($B$1=$AF$6,構成団体按分後財務書類!E37,IF($B$1=$AF$7,構成団体按分後財務書類!F37,IF($B$1=$AF$8,構成団体按分後財務書類!G37,)))))</f>
        <v>0</v>
      </c>
      <c r="O35" s="1106"/>
      <c r="P35" s="376"/>
      <c r="Q35" s="376"/>
      <c r="R35" s="376"/>
      <c r="S35" s="376"/>
      <c r="T35" s="376"/>
      <c r="U35" s="376"/>
      <c r="V35" s="376"/>
      <c r="W35" s="376"/>
      <c r="X35" s="376"/>
      <c r="Y35" s="376"/>
      <c r="Z35" s="376"/>
      <c r="AA35" s="1105"/>
      <c r="AB35" s="1106"/>
    </row>
    <row r="36" spans="2:28" ht="14.7" customHeight="1">
      <c r="B36" s="224"/>
      <c r="C36" s="222"/>
      <c r="D36" s="222" t="s">
        <v>795</v>
      </c>
      <c r="E36" s="222"/>
      <c r="F36" s="230"/>
      <c r="G36" s="230"/>
      <c r="H36" s="230"/>
      <c r="I36" s="231"/>
      <c r="J36" s="231"/>
      <c r="K36" s="231"/>
      <c r="L36" s="231"/>
      <c r="M36" s="231"/>
      <c r="N36" s="1105">
        <f>SUM(N37:O38)</f>
        <v>0</v>
      </c>
      <c r="O36" s="1106"/>
      <c r="P36" s="376"/>
      <c r="Q36" s="376"/>
      <c r="R36" s="376"/>
      <c r="S36" s="376"/>
      <c r="T36" s="376"/>
      <c r="U36" s="376"/>
      <c r="V36" s="376"/>
      <c r="W36" s="376"/>
      <c r="X36" s="376"/>
      <c r="Y36" s="376"/>
      <c r="Z36" s="376"/>
      <c r="AA36" s="1105"/>
      <c r="AB36" s="1106"/>
    </row>
    <row r="37" spans="2:28" ht="14.7" customHeight="1">
      <c r="B37" s="224"/>
      <c r="C37" s="222"/>
      <c r="D37" s="222"/>
      <c r="E37" s="222" t="s">
        <v>168</v>
      </c>
      <c r="F37" s="222"/>
      <c r="G37" s="222"/>
      <c r="H37" s="222"/>
      <c r="I37" s="221"/>
      <c r="J37" s="221"/>
      <c r="K37" s="221"/>
      <c r="L37" s="221"/>
      <c r="M37" s="221"/>
      <c r="N37" s="1105">
        <f>IF($B$1=$AF$4,構成団体按分後財務書類!C39,IF($B$1=$AF$5,構成団体按分後財務書類!D39,IF($B$1=$AF$6,構成団体按分後財務書類!E39,IF($B$1=$AF$7,構成団体按分後財務書類!F39,IF($B$1=$AF$8,構成団体按分後財務書類!G39,)))))</f>
        <v>0</v>
      </c>
      <c r="O37" s="110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1105"/>
      <c r="AB37" s="1106"/>
    </row>
    <row r="38" spans="2:28" ht="14.7" customHeight="1">
      <c r="B38" s="224"/>
      <c r="C38" s="222"/>
      <c r="D38" s="222"/>
      <c r="E38" s="222" t="s">
        <v>715</v>
      </c>
      <c r="F38" s="222"/>
      <c r="G38" s="222"/>
      <c r="H38" s="222"/>
      <c r="I38" s="221"/>
      <c r="J38" s="221"/>
      <c r="K38" s="221"/>
      <c r="L38" s="221"/>
      <c r="M38" s="221"/>
      <c r="N38" s="1105">
        <f>IF($B$1=$AF$4,構成団体按分後財務書類!C40,IF($B$1=$AF$5,構成団体按分後財務書類!D40,IF($B$1=$AF$6,構成団体按分後財務書類!E40,IF($B$1=$AF$7,構成団体按分後財務書類!F40,IF($B$1=$AF$8,構成団体按分後財務書類!G40,)))))</f>
        <v>0</v>
      </c>
      <c r="O38" s="1106"/>
      <c r="P38" s="376"/>
      <c r="Q38" s="376"/>
      <c r="R38" s="376"/>
      <c r="S38" s="376"/>
      <c r="T38" s="376"/>
      <c r="U38" s="376"/>
      <c r="V38" s="376"/>
      <c r="W38" s="376"/>
      <c r="X38" s="376"/>
      <c r="Y38" s="376"/>
      <c r="Z38" s="376"/>
      <c r="AA38" s="1105"/>
      <c r="AB38" s="1106"/>
    </row>
    <row r="39" spans="2:28" ht="14.7" customHeight="1">
      <c r="B39" s="224"/>
      <c r="C39" s="222"/>
      <c r="D39" s="222" t="s">
        <v>796</v>
      </c>
      <c r="E39" s="222"/>
      <c r="F39" s="222"/>
      <c r="G39" s="222"/>
      <c r="H39" s="222"/>
      <c r="I39" s="222"/>
      <c r="J39" s="221"/>
      <c r="K39" s="221"/>
      <c r="L39" s="221"/>
      <c r="M39" s="221"/>
      <c r="N39" s="1105">
        <f>SUM(N40,N44,O45,N46,N47,N50,O51)</f>
        <v>0</v>
      </c>
      <c r="O39" s="1106"/>
      <c r="P39" s="376"/>
      <c r="Q39" s="376"/>
      <c r="R39" s="376"/>
      <c r="S39" s="376"/>
      <c r="T39" s="376"/>
      <c r="U39" s="376"/>
      <c r="V39" s="376"/>
      <c r="W39" s="376"/>
      <c r="X39" s="376"/>
      <c r="Y39" s="376"/>
      <c r="Z39" s="376"/>
      <c r="AA39" s="1105"/>
      <c r="AB39" s="1106"/>
    </row>
    <row r="40" spans="2:28" ht="14.7" customHeight="1">
      <c r="B40" s="224"/>
      <c r="C40" s="222"/>
      <c r="D40" s="222"/>
      <c r="E40" s="222" t="s">
        <v>797</v>
      </c>
      <c r="F40" s="222"/>
      <c r="G40" s="222"/>
      <c r="H40" s="222"/>
      <c r="I40" s="222"/>
      <c r="J40" s="221"/>
      <c r="K40" s="221"/>
      <c r="L40" s="221"/>
      <c r="M40" s="221"/>
      <c r="N40" s="1105">
        <f>SUM(N41:O43)</f>
        <v>0</v>
      </c>
      <c r="O40" s="1106"/>
      <c r="P40" s="376"/>
      <c r="Q40" s="376"/>
      <c r="R40" s="376"/>
      <c r="S40" s="376"/>
      <c r="T40" s="376"/>
      <c r="U40" s="376"/>
      <c r="V40" s="376"/>
      <c r="W40" s="376"/>
      <c r="X40" s="376"/>
      <c r="Y40" s="376"/>
      <c r="Z40" s="376"/>
      <c r="AA40" s="1105"/>
      <c r="AB40" s="1106"/>
    </row>
    <row r="41" spans="2:28" ht="14.7" customHeight="1">
      <c r="B41" s="224"/>
      <c r="C41" s="222"/>
      <c r="D41" s="222"/>
      <c r="E41" s="222"/>
      <c r="F41" s="225" t="s">
        <v>169</v>
      </c>
      <c r="G41" s="222"/>
      <c r="H41" s="222"/>
      <c r="I41" s="222"/>
      <c r="J41" s="221"/>
      <c r="K41" s="221"/>
      <c r="L41" s="221"/>
      <c r="M41" s="221"/>
      <c r="N41" s="1105">
        <f>IF($B$1=$AF$4,構成団体按分後財務書類!C43,IF($B$1=$AF$5,構成団体按分後財務書類!D43,IF($B$1=$AF$6,構成団体按分後財務書類!E43,IF($B$1=$AF$7,構成団体按分後財務書類!F43,IF($B$1=$AF$8,構成団体按分後財務書類!G43,)))))</f>
        <v>0</v>
      </c>
      <c r="O41" s="1106"/>
      <c r="P41" s="376"/>
      <c r="Q41" s="376"/>
      <c r="R41" s="376"/>
      <c r="S41" s="376"/>
      <c r="T41" s="376"/>
      <c r="U41" s="376"/>
      <c r="V41" s="376"/>
      <c r="W41" s="376"/>
      <c r="X41" s="376"/>
      <c r="Y41" s="376"/>
      <c r="Z41" s="376"/>
      <c r="AA41" s="1105"/>
      <c r="AB41" s="1106"/>
    </row>
    <row r="42" spans="2:28" ht="14.7" customHeight="1">
      <c r="B42" s="224"/>
      <c r="C42" s="222"/>
      <c r="D42" s="222"/>
      <c r="E42" s="222"/>
      <c r="F42" s="225" t="s">
        <v>798</v>
      </c>
      <c r="G42" s="222"/>
      <c r="H42" s="222"/>
      <c r="I42" s="222"/>
      <c r="J42" s="221"/>
      <c r="K42" s="221"/>
      <c r="L42" s="221"/>
      <c r="M42" s="221"/>
      <c r="N42" s="1105">
        <f>IF($B$1=$AF$4,構成団体按分後財務書類!C44,IF($B$1=$AF$5,構成団体按分後財務書類!D44,IF($B$1=$AF$6,構成団体按分後財務書類!E44,IF($B$1=$AF$7,構成団体按分後財務書類!F44,IF($B$1=$AF$8,構成団体按分後財務書類!G44,)))))</f>
        <v>0</v>
      </c>
      <c r="O42" s="1106"/>
      <c r="P42" s="376"/>
      <c r="Q42" s="376"/>
      <c r="R42" s="376"/>
      <c r="S42" s="376"/>
      <c r="T42" s="376"/>
      <c r="U42" s="376"/>
      <c r="V42" s="376"/>
      <c r="W42" s="376"/>
      <c r="X42" s="376"/>
      <c r="Y42" s="376"/>
      <c r="Z42" s="376"/>
      <c r="AA42" s="1105"/>
      <c r="AB42" s="1106"/>
    </row>
    <row r="43" spans="2:28" ht="14.7" customHeight="1">
      <c r="B43" s="224"/>
      <c r="C43" s="222"/>
      <c r="D43" s="222"/>
      <c r="E43" s="222"/>
      <c r="F43" s="225" t="s">
        <v>710</v>
      </c>
      <c r="G43" s="222"/>
      <c r="H43" s="222"/>
      <c r="I43" s="222"/>
      <c r="J43" s="221"/>
      <c r="K43" s="221"/>
      <c r="L43" s="221"/>
      <c r="M43" s="221"/>
      <c r="N43" s="1105">
        <f>IF($B$1=$AF$4,構成団体按分後財務書類!C45,IF($B$1=$AF$5,構成団体按分後財務書類!D45,IF($B$1=$AF$6,構成団体按分後財務書類!E45,IF($B$1=$AF$7,構成団体按分後財務書類!F45,IF($B$1=$AF$8,構成団体按分後財務書類!G45,)))))</f>
        <v>0</v>
      </c>
      <c r="O43" s="110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482"/>
      <c r="AB43" s="483"/>
    </row>
    <row r="44" spans="2:28" ht="14.7" customHeight="1">
      <c r="B44" s="224"/>
      <c r="C44" s="222"/>
      <c r="D44" s="222"/>
      <c r="E44" s="222" t="s">
        <v>799</v>
      </c>
      <c r="F44" s="222"/>
      <c r="G44" s="222"/>
      <c r="H44" s="222"/>
      <c r="I44" s="221"/>
      <c r="J44" s="221"/>
      <c r="K44" s="221"/>
      <c r="L44" s="221"/>
      <c r="M44" s="221"/>
      <c r="N44" s="1105">
        <f>IF($B$1=$AF$4,構成団体按分後財務書類!C46,IF($B$1=$AF$5,構成団体按分後財務書類!D46,IF($B$1=$AF$6,構成団体按分後財務書類!E46,IF($B$1=$AF$7,構成団体按分後財務書類!F46,IF($B$1=$AF$8,構成団体按分後財務書類!G46,)))))</f>
        <v>0</v>
      </c>
      <c r="O44" s="110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482"/>
      <c r="AB44" s="483"/>
    </row>
    <row r="45" spans="2:28" ht="14.7" customHeight="1">
      <c r="B45" s="224"/>
      <c r="C45" s="222"/>
      <c r="D45" s="222"/>
      <c r="E45" s="222" t="s">
        <v>800</v>
      </c>
      <c r="F45" s="222"/>
      <c r="G45" s="222"/>
      <c r="H45" s="222"/>
      <c r="I45" s="221"/>
      <c r="J45" s="221"/>
      <c r="K45" s="221"/>
      <c r="L45" s="221"/>
      <c r="M45" s="221"/>
      <c r="N45" s="1105">
        <f>IF($B$1=$AF$4,構成団体按分後財務書類!C47,IF($B$1=$AF$5,構成団体按分後財務書類!D47,IF($B$1=$AF$6,構成団体按分後財務書類!E47,IF($B$1=$AF$7,構成団体按分後財務書類!F47,IF($B$1=$AF$8,構成団体按分後財務書類!G47,)))))</f>
        <v>0</v>
      </c>
      <c r="O45" s="1106"/>
      <c r="P45" s="376"/>
      <c r="Q45" s="376"/>
      <c r="R45" s="376"/>
      <c r="S45" s="376"/>
      <c r="T45" s="376"/>
      <c r="U45" s="376"/>
      <c r="V45" s="376"/>
      <c r="W45" s="376"/>
      <c r="X45" s="376"/>
      <c r="Y45" s="376"/>
      <c r="Z45" s="376"/>
      <c r="AA45" s="482"/>
      <c r="AB45" s="483"/>
    </row>
    <row r="46" spans="2:28" ht="14.7" customHeight="1">
      <c r="B46" s="224"/>
      <c r="C46" s="222"/>
      <c r="D46" s="222"/>
      <c r="E46" s="222" t="s">
        <v>801</v>
      </c>
      <c r="F46" s="222"/>
      <c r="G46" s="222"/>
      <c r="H46" s="222"/>
      <c r="I46" s="221"/>
      <c r="J46" s="221"/>
      <c r="K46" s="221"/>
      <c r="L46" s="221"/>
      <c r="M46" s="221"/>
      <c r="N46" s="1105">
        <f>IF($B$1=$AF$4,構成団体按分後財務書類!C48,IF($B$1=$AF$5,構成団体按分後財務書類!D48,IF($B$1=$AF$6,構成団体按分後財務書類!E48,IF($B$1=$AF$7,構成団体按分後財務書類!F48,IF($B$1=$AF$8,構成団体按分後財務書類!G48,)))))</f>
        <v>0</v>
      </c>
      <c r="O46" s="1106"/>
      <c r="P46" s="376"/>
      <c r="Q46" s="376"/>
      <c r="R46" s="376"/>
      <c r="S46" s="376"/>
      <c r="T46" s="376"/>
      <c r="U46" s="376"/>
      <c r="V46" s="376"/>
      <c r="W46" s="376"/>
      <c r="X46" s="376"/>
      <c r="Y46" s="376"/>
      <c r="Z46" s="376"/>
      <c r="AA46" s="1105"/>
      <c r="AB46" s="1106"/>
    </row>
    <row r="47" spans="2:28" ht="14.7" customHeight="1">
      <c r="B47" s="224"/>
      <c r="C47" s="222"/>
      <c r="D47" s="222"/>
      <c r="E47" s="222" t="s">
        <v>802</v>
      </c>
      <c r="F47" s="222"/>
      <c r="G47" s="222"/>
      <c r="H47" s="222"/>
      <c r="I47" s="221"/>
      <c r="J47" s="221"/>
      <c r="K47" s="221"/>
      <c r="L47" s="221"/>
      <c r="M47" s="221"/>
      <c r="N47" s="1105">
        <f>SUM(N48:O49)</f>
        <v>0</v>
      </c>
      <c r="O47" s="1106"/>
      <c r="P47" s="376"/>
      <c r="Q47" s="376"/>
      <c r="R47" s="376"/>
      <c r="S47" s="376"/>
      <c r="T47" s="376"/>
      <c r="U47" s="376"/>
      <c r="V47" s="376"/>
      <c r="W47" s="376"/>
      <c r="X47" s="376"/>
      <c r="Y47" s="376"/>
      <c r="Z47" s="376"/>
      <c r="AA47" s="482"/>
      <c r="AB47" s="483"/>
    </row>
    <row r="48" spans="2:28" ht="14.7" customHeight="1">
      <c r="B48" s="224"/>
      <c r="C48" s="222"/>
      <c r="D48" s="222"/>
      <c r="E48" s="222"/>
      <c r="F48" s="225" t="s">
        <v>803</v>
      </c>
      <c r="G48" s="222"/>
      <c r="H48" s="222"/>
      <c r="I48" s="221"/>
      <c r="J48" s="221"/>
      <c r="K48" s="221"/>
      <c r="L48" s="221"/>
      <c r="M48" s="221"/>
      <c r="N48" s="1105">
        <f>IF($B$1=$AF$4,構成団体按分後財務書類!C50,IF($B$1=$AF$5,構成団体按分後財務書類!D50,IF($B$1=$AF$6,構成団体按分後財務書類!E50,IF($B$1=$AF$7,構成団体按分後財務書類!F50,IF($B$1=$AF$8,構成団体按分後財務書類!G50,)))))</f>
        <v>0</v>
      </c>
      <c r="O48" s="1106"/>
      <c r="P48" s="376"/>
      <c r="Q48" s="376"/>
      <c r="R48" s="376"/>
      <c r="S48" s="376"/>
      <c r="T48" s="376"/>
      <c r="U48" s="376"/>
      <c r="V48" s="376"/>
      <c r="W48" s="376"/>
      <c r="X48" s="376"/>
      <c r="Y48" s="376"/>
      <c r="Z48" s="376"/>
      <c r="AA48" s="1105"/>
      <c r="AB48" s="1106"/>
    </row>
    <row r="49" spans="1:28" ht="14.7" customHeight="1">
      <c r="B49" s="224"/>
      <c r="C49" s="221"/>
      <c r="D49" s="222"/>
      <c r="E49" s="222"/>
      <c r="F49" s="222" t="s">
        <v>704</v>
      </c>
      <c r="G49" s="222"/>
      <c r="H49" s="222"/>
      <c r="I49" s="221"/>
      <c r="J49" s="221"/>
      <c r="K49" s="221"/>
      <c r="L49" s="221"/>
      <c r="M49" s="221"/>
      <c r="N49" s="1105">
        <f>IF($B$1=$AF$4,構成団体按分後財務書類!C51,IF($B$1=$AF$5,構成団体按分後財務書類!D51,IF($B$1=$AF$6,構成団体按分後財務書類!E51,IF($B$1=$AF$7,構成団体按分後財務書類!F51,IF($B$1=$AF$8,構成団体按分後財務書類!G51,)))))</f>
        <v>0</v>
      </c>
      <c r="O49" s="1106"/>
      <c r="P49" s="376"/>
      <c r="Q49" s="376"/>
      <c r="R49" s="376"/>
      <c r="S49" s="376"/>
      <c r="T49" s="376"/>
      <c r="U49" s="376"/>
      <c r="V49" s="376"/>
      <c r="W49" s="376"/>
      <c r="X49" s="376"/>
      <c r="Y49" s="376"/>
      <c r="Z49" s="376"/>
      <c r="AA49" s="1105"/>
      <c r="AB49" s="1106"/>
    </row>
    <row r="50" spans="1:28" ht="14.7" customHeight="1">
      <c r="B50" s="224"/>
      <c r="C50" s="221"/>
      <c r="D50" s="222"/>
      <c r="E50" s="222" t="s">
        <v>710</v>
      </c>
      <c r="F50" s="222"/>
      <c r="G50" s="222"/>
      <c r="H50" s="222"/>
      <c r="I50" s="221"/>
      <c r="J50" s="221"/>
      <c r="K50" s="221"/>
      <c r="L50" s="221"/>
      <c r="M50" s="221"/>
      <c r="N50" s="1105">
        <f>IF($B$1=$AF$4,構成団体按分後財務書類!C52,IF($B$1=$AF$5,構成団体按分後財務書類!D52,IF($B$1=$AF$6,構成団体按分後財務書類!E52,IF($B$1=$AF$7,構成団体按分後財務書類!F52,IF($B$1=$AF$8,構成団体按分後財務書類!G52,)))))</f>
        <v>0</v>
      </c>
      <c r="O50" s="1106"/>
      <c r="P50" s="376"/>
      <c r="Q50" s="376"/>
      <c r="R50" s="376"/>
      <c r="S50" s="376"/>
      <c r="T50" s="376"/>
      <c r="U50" s="376"/>
      <c r="V50" s="376"/>
      <c r="W50" s="376"/>
      <c r="X50" s="376"/>
      <c r="Y50" s="376"/>
      <c r="Z50" s="376"/>
      <c r="AA50" s="1105"/>
      <c r="AB50" s="1106"/>
    </row>
    <row r="51" spans="1:28" ht="14.7" customHeight="1">
      <c r="B51" s="224"/>
      <c r="C51" s="221"/>
      <c r="D51" s="222"/>
      <c r="E51" s="225" t="s">
        <v>804</v>
      </c>
      <c r="F51" s="222"/>
      <c r="G51" s="222"/>
      <c r="H51" s="222"/>
      <c r="I51" s="221"/>
      <c r="J51" s="221"/>
      <c r="K51" s="221"/>
      <c r="L51" s="221"/>
      <c r="M51" s="221"/>
      <c r="N51" s="1105">
        <f>IF($B$1=$AF$4,構成団体按分後財務書類!C53,IF($B$1=$AF$5,構成団体按分後財務書類!D53,IF($B$1=$AF$6,構成団体按分後財務書類!E53,IF($B$1=$AF$7,構成団体按分後財務書類!F53,IF($B$1=$AF$8,構成団体按分後財務書類!G53,)))))</f>
        <v>0</v>
      </c>
      <c r="O51" s="1106"/>
      <c r="P51" s="376"/>
      <c r="Q51" s="376"/>
      <c r="R51" s="376"/>
      <c r="S51" s="376"/>
      <c r="T51" s="376"/>
      <c r="U51" s="376"/>
      <c r="V51" s="376"/>
      <c r="W51" s="376"/>
      <c r="X51" s="376"/>
      <c r="Y51" s="376"/>
      <c r="Z51" s="376"/>
      <c r="AA51" s="1105"/>
      <c r="AB51" s="1106"/>
    </row>
    <row r="52" spans="1:28" ht="14.7" customHeight="1">
      <c r="B52" s="224"/>
      <c r="C52" s="221" t="s">
        <v>805</v>
      </c>
      <c r="D52" s="222"/>
      <c r="E52" s="223"/>
      <c r="F52" s="223"/>
      <c r="G52" s="223"/>
      <c r="H52" s="221"/>
      <c r="I52" s="221"/>
      <c r="J52" s="221"/>
      <c r="K52" s="221"/>
      <c r="L52" s="221"/>
      <c r="M52" s="221"/>
      <c r="N52" s="1105">
        <f>SUM(N53:O56,N59,N60,O61)</f>
        <v>0</v>
      </c>
      <c r="O52" s="1106"/>
      <c r="P52" s="376"/>
      <c r="Q52" s="376"/>
      <c r="R52" s="376"/>
      <c r="S52" s="376"/>
      <c r="T52" s="376"/>
      <c r="U52" s="376"/>
      <c r="V52" s="376"/>
      <c r="W52" s="376"/>
      <c r="X52" s="376"/>
      <c r="Y52" s="376"/>
      <c r="Z52" s="376"/>
      <c r="AA52" s="1105"/>
      <c r="AB52" s="1106"/>
    </row>
    <row r="53" spans="1:28" ht="14.7" customHeight="1">
      <c r="B53" s="224"/>
      <c r="C53" s="221"/>
      <c r="D53" s="222" t="s">
        <v>806</v>
      </c>
      <c r="E53" s="223"/>
      <c r="F53" s="223"/>
      <c r="G53" s="223"/>
      <c r="H53" s="221"/>
      <c r="I53" s="221"/>
      <c r="J53" s="221"/>
      <c r="K53" s="221"/>
      <c r="L53" s="221"/>
      <c r="M53" s="221"/>
      <c r="N53" s="1105">
        <f>IF($B$1=$AF$4,構成団体按分後財務書類!C55,IF($B$1=$AF$5,構成団体按分後財務書類!D55,IF($B$1=$AF$6,構成団体按分後財務書類!E55,IF($B$1=$AF$7,構成団体按分後財務書類!F55,IF($B$1=$AF$8,構成団体按分後財務書類!G55,)))))</f>
        <v>0</v>
      </c>
      <c r="O53" s="1106"/>
      <c r="P53" s="376"/>
      <c r="Q53" s="376"/>
      <c r="R53" s="376"/>
      <c r="S53" s="376"/>
      <c r="T53" s="376"/>
      <c r="U53" s="376"/>
      <c r="V53" s="376"/>
      <c r="W53" s="376"/>
      <c r="X53" s="376"/>
      <c r="Y53" s="376"/>
      <c r="Z53" s="376"/>
      <c r="AA53" s="482"/>
      <c r="AB53" s="483"/>
    </row>
    <row r="54" spans="1:28" ht="14.7" customHeight="1">
      <c r="B54" s="224"/>
      <c r="C54" s="221"/>
      <c r="D54" s="225" t="s">
        <v>807</v>
      </c>
      <c r="E54" s="222"/>
      <c r="F54" s="230"/>
      <c r="G54" s="228"/>
      <c r="H54" s="228"/>
      <c r="I54" s="229"/>
      <c r="J54" s="221"/>
      <c r="K54" s="221"/>
      <c r="L54" s="221"/>
      <c r="M54" s="221"/>
      <c r="N54" s="1105">
        <f>IF($B$1=$AF$4,構成団体按分後財務書類!C56,IF($B$1=$AF$5,構成団体按分後財務書類!D56,IF($B$1=$AF$6,構成団体按分後財務書類!E56,IF($B$1=$AF$7,構成団体按分後財務書類!F56,IF($B$1=$AF$8,構成団体按分後財務書類!G56,)))))</f>
        <v>0</v>
      </c>
      <c r="O54" s="1106"/>
      <c r="P54" s="376"/>
      <c r="Q54" s="376"/>
      <c r="R54" s="376"/>
      <c r="S54" s="376"/>
      <c r="T54" s="376"/>
      <c r="U54" s="376"/>
      <c r="V54" s="376"/>
      <c r="W54" s="376"/>
      <c r="X54" s="376"/>
      <c r="Y54" s="376"/>
      <c r="Z54" s="376"/>
      <c r="AA54" s="1105"/>
      <c r="AB54" s="1106"/>
    </row>
    <row r="55" spans="1:28" ht="14.7" customHeight="1">
      <c r="B55" s="224"/>
      <c r="C55" s="221"/>
      <c r="D55" s="222" t="s">
        <v>808</v>
      </c>
      <c r="E55" s="222"/>
      <c r="F55" s="222"/>
      <c r="G55" s="222"/>
      <c r="H55" s="222"/>
      <c r="I55" s="221"/>
      <c r="J55" s="221"/>
      <c r="K55" s="221"/>
      <c r="L55" s="221"/>
      <c r="M55" s="221"/>
      <c r="N55" s="1105">
        <f>IF($B$1=$AF$4,構成団体按分後財務書類!C57,IF($B$1=$AF$5,構成団体按分後財務書類!D57,IF($B$1=$AF$6,構成団体按分後財務書類!E57,IF($B$1=$AF$7,構成団体按分後財務書類!F57,IF($B$1=$AF$8,構成団体按分後財務書類!G57,)))))</f>
        <v>0</v>
      </c>
      <c r="O55" s="1106"/>
      <c r="P55" s="376"/>
      <c r="Q55" s="376"/>
      <c r="R55" s="376"/>
      <c r="S55" s="376"/>
      <c r="T55" s="376"/>
      <c r="U55" s="376"/>
      <c r="V55" s="376"/>
      <c r="W55" s="376"/>
      <c r="X55" s="376"/>
      <c r="Y55" s="376"/>
      <c r="Z55" s="376"/>
      <c r="AA55" s="1105"/>
      <c r="AB55" s="1106"/>
    </row>
    <row r="56" spans="1:28" ht="14.7" customHeight="1">
      <c r="B56" s="224"/>
      <c r="C56" s="222"/>
      <c r="D56" s="222" t="s">
        <v>802</v>
      </c>
      <c r="E56" s="222"/>
      <c r="F56" s="230"/>
      <c r="G56" s="228"/>
      <c r="H56" s="228"/>
      <c r="I56" s="229"/>
      <c r="J56" s="229"/>
      <c r="K56" s="229"/>
      <c r="L56" s="229"/>
      <c r="M56" s="229"/>
      <c r="N56" s="1105">
        <f>SUM(N58:O58)</f>
        <v>0</v>
      </c>
      <c r="O56" s="110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1105"/>
      <c r="AB56" s="1106"/>
    </row>
    <row r="57" spans="1:28" ht="14.7" customHeight="1">
      <c r="B57" s="224"/>
      <c r="C57" s="222"/>
      <c r="D57" s="222"/>
      <c r="E57" s="222" t="s">
        <v>809</v>
      </c>
      <c r="F57" s="222"/>
      <c r="G57" s="222"/>
      <c r="H57" s="222"/>
      <c r="I57" s="221"/>
      <c r="J57" s="221"/>
      <c r="K57" s="221"/>
      <c r="L57" s="221"/>
      <c r="M57" s="221"/>
      <c r="N57" s="1105">
        <f>IF($B$1=$AF$4,構成団体按分後財務書類!C59,IF($B$1=$AF$5,構成団体按分後財務書類!D59,IF($B$1=$AF$6,構成団体按分後財務書類!E59,IF($B$1=$AF$7,構成団体按分後財務書類!F59,IF($B$1=$AF$8,構成団体按分後財務書類!G59,)))))</f>
        <v>0</v>
      </c>
      <c r="O57" s="1106"/>
      <c r="P57" s="376"/>
      <c r="Q57" s="376"/>
      <c r="R57" s="376"/>
      <c r="S57" s="376"/>
      <c r="T57" s="376"/>
      <c r="U57" s="376"/>
      <c r="V57" s="376"/>
      <c r="W57" s="376"/>
      <c r="X57" s="376"/>
      <c r="Y57" s="376"/>
      <c r="Z57" s="376"/>
      <c r="AA57" s="1105"/>
      <c r="AB57" s="1106"/>
    </row>
    <row r="58" spans="1:28" ht="14.7" customHeight="1">
      <c r="B58" s="224"/>
      <c r="C58" s="222"/>
      <c r="D58" s="222"/>
      <c r="E58" s="225" t="s">
        <v>803</v>
      </c>
      <c r="F58" s="222"/>
      <c r="G58" s="222"/>
      <c r="H58" s="222"/>
      <c r="I58" s="221"/>
      <c r="J58" s="221"/>
      <c r="K58" s="221"/>
      <c r="L58" s="221"/>
      <c r="M58" s="221"/>
      <c r="N58" s="1105">
        <f>IF($B$1=$AF$4,構成団体按分後財務書類!C60,IF($B$1=$AF$5,構成団体按分後財務書類!D60,IF($B$1=$AF$6,構成団体按分後財務書類!E60,IF($B$1=$AF$7,構成団体按分後財務書類!F60,IF($B$1=$AF$8,構成団体按分後財務書類!G60,)))))</f>
        <v>0</v>
      </c>
      <c r="O58" s="1106"/>
      <c r="P58" s="376"/>
      <c r="Q58" s="376"/>
      <c r="R58" s="376"/>
      <c r="S58" s="376"/>
      <c r="T58" s="376"/>
      <c r="U58" s="376"/>
      <c r="V58" s="376"/>
      <c r="W58" s="376"/>
      <c r="X58" s="376"/>
      <c r="Y58" s="376"/>
      <c r="Z58" s="376"/>
      <c r="AA58" s="1105"/>
      <c r="AB58" s="1106"/>
    </row>
    <row r="59" spans="1:28" ht="14.7" customHeight="1">
      <c r="B59" s="224"/>
      <c r="C59" s="222"/>
      <c r="D59" s="222" t="s">
        <v>810</v>
      </c>
      <c r="E59" s="222"/>
      <c r="F59" s="230"/>
      <c r="G59" s="228"/>
      <c r="H59" s="228"/>
      <c r="I59" s="229"/>
      <c r="J59" s="229"/>
      <c r="K59" s="229"/>
      <c r="L59" s="229"/>
      <c r="M59" s="229"/>
      <c r="N59" s="1105">
        <f>IF($B$1=$AF$4,構成団体按分後財務書類!C61,IF($B$1=$AF$5,構成団体按分後財務書類!D61,IF($B$1=$AF$6,構成団体按分後財務書類!E61,IF($B$1=$AF$7,構成団体按分後財務書類!F61,IF($B$1=$AF$8,構成団体按分後財務書類!G61,)))))</f>
        <v>0</v>
      </c>
      <c r="O59" s="1106"/>
      <c r="P59" s="376"/>
      <c r="Q59" s="376"/>
      <c r="R59" s="376"/>
      <c r="S59" s="376"/>
      <c r="T59" s="376"/>
      <c r="U59" s="376"/>
      <c r="V59" s="376"/>
      <c r="W59" s="376"/>
      <c r="X59" s="376"/>
      <c r="Y59" s="376"/>
      <c r="Z59" s="376"/>
      <c r="AA59" s="1105"/>
      <c r="AB59" s="1106"/>
    </row>
    <row r="60" spans="1:28" ht="14.7" customHeight="1">
      <c r="B60" s="224"/>
      <c r="C60" s="222"/>
      <c r="D60" s="222" t="s">
        <v>704</v>
      </c>
      <c r="E60" s="222"/>
      <c r="F60" s="222"/>
      <c r="G60" s="222"/>
      <c r="H60" s="222"/>
      <c r="I60" s="221"/>
      <c r="J60" s="221"/>
      <c r="K60" s="221"/>
      <c r="L60" s="221"/>
      <c r="M60" s="221"/>
      <c r="N60" s="1105">
        <f>IF($B$1=$AF$4,構成団体按分後財務書類!C62,IF($B$1=$AF$5,構成団体按分後財務書類!D62,IF($B$1=$AF$6,構成団体按分後財務書類!E62,IF($B$1=$AF$7,構成団体按分後財務書類!F62,IF($B$1=$AF$8,構成団体按分後財務書類!G62,)))))</f>
        <v>0</v>
      </c>
      <c r="O60" s="1106"/>
      <c r="P60" s="999"/>
      <c r="Q60" s="1000"/>
      <c r="R60" s="1000"/>
      <c r="S60" s="1000"/>
      <c r="T60" s="1000"/>
      <c r="U60" s="1000"/>
      <c r="V60" s="1000"/>
      <c r="W60" s="1000"/>
      <c r="X60" s="1000"/>
      <c r="Y60" s="1000"/>
      <c r="Z60" s="1001"/>
      <c r="AA60" s="1130"/>
      <c r="AB60" s="1131"/>
    </row>
    <row r="61" spans="1:28" ht="16.5" customHeight="1" thickBot="1">
      <c r="B61" s="224"/>
      <c r="C61" s="222"/>
      <c r="D61" s="225" t="s">
        <v>804</v>
      </c>
      <c r="E61" s="222"/>
      <c r="F61" s="222"/>
      <c r="G61" s="222"/>
      <c r="H61" s="222"/>
      <c r="I61" s="221"/>
      <c r="J61" s="221"/>
      <c r="K61" s="221"/>
      <c r="L61" s="221"/>
      <c r="M61" s="221"/>
      <c r="N61" s="1105">
        <f>IF($B$1=$AF$4,構成団体按分後財務書類!C63,IF($B$1=$AF$5,構成団体按分後財務書類!D63,IF($B$1=$AF$6,構成団体按分後財務書類!E63,IF($B$1=$AF$7,構成団体按分後財務書類!F63,IF($B$1=$AF$8,構成団体按分後財務書類!G63,)))))</f>
        <v>0</v>
      </c>
      <c r="O61" s="1106"/>
      <c r="P61" s="1004" t="s">
        <v>811</v>
      </c>
      <c r="Q61" s="1005"/>
      <c r="R61" s="1005"/>
      <c r="S61" s="1005"/>
      <c r="T61" s="1005"/>
      <c r="U61" s="1005"/>
      <c r="V61" s="1005"/>
      <c r="W61" s="1005"/>
      <c r="X61" s="1005"/>
      <c r="Y61" s="1005"/>
      <c r="Z61" s="1006"/>
      <c r="AA61" s="1132">
        <f>SUM(AA24:AB60)</f>
        <v>0</v>
      </c>
      <c r="AB61" s="1133"/>
    </row>
    <row r="62" spans="1:28" ht="14.7" customHeight="1" thickBot="1">
      <c r="B62" s="1122" t="s">
        <v>812</v>
      </c>
      <c r="C62" s="1123"/>
      <c r="D62" s="1123"/>
      <c r="E62" s="1123"/>
      <c r="F62" s="1123"/>
      <c r="G62" s="1123"/>
      <c r="H62" s="1123"/>
      <c r="I62" s="1123"/>
      <c r="J62" s="1123"/>
      <c r="K62" s="1123"/>
      <c r="L62" s="1123"/>
      <c r="M62" s="1124"/>
      <c r="N62" s="1125">
        <f>SUM(N7,N52)</f>
        <v>0</v>
      </c>
      <c r="O62" s="1126"/>
      <c r="P62" s="1127" t="s">
        <v>813</v>
      </c>
      <c r="Q62" s="1128"/>
      <c r="R62" s="1128"/>
      <c r="S62" s="1128"/>
      <c r="T62" s="1128"/>
      <c r="U62" s="1128"/>
      <c r="V62" s="1128"/>
      <c r="W62" s="1128"/>
      <c r="X62" s="1128"/>
      <c r="Y62" s="1128"/>
      <c r="Z62" s="1129"/>
      <c r="AA62" s="1125">
        <f>SUM(AA61,AA22)</f>
        <v>0</v>
      </c>
      <c r="AB62" s="1126"/>
    </row>
    <row r="63" spans="1:28" ht="9.75" customHeight="1"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473"/>
      <c r="O63" s="473"/>
      <c r="AA63" s="376"/>
      <c r="AB63" s="376"/>
    </row>
    <row r="64" spans="1:28" s="158" customFormat="1" ht="14.7" customHeight="1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373"/>
      <c r="O64" s="373"/>
      <c r="P64" s="373"/>
      <c r="Q64" s="373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</row>
    <row r="65" ht="14.7" customHeight="1"/>
    <row r="66" ht="14.7" customHeight="1"/>
    <row r="67" ht="14.7" customHeight="1"/>
    <row r="68" ht="14.7" customHeight="1"/>
    <row r="69" ht="14.7" customHeight="1"/>
    <row r="70" ht="14.7" customHeight="1"/>
    <row r="71" ht="14.7" customHeight="1"/>
    <row r="72" ht="14.7" customHeight="1"/>
    <row r="73" ht="14.7" customHeight="1"/>
    <row r="74" ht="14.7" customHeight="1"/>
    <row r="75" ht="14.7" customHeight="1"/>
    <row r="76" ht="14.7" customHeight="1"/>
    <row r="77" ht="14.7" customHeight="1"/>
    <row r="78" ht="14.7" customHeight="1"/>
    <row r="79" ht="14.7" customHeight="1"/>
    <row r="80" ht="14.7" customHeight="1"/>
    <row r="81" spans="2:28" ht="14.7" customHeight="1"/>
    <row r="82" spans="2:28" ht="14.7" customHeight="1"/>
    <row r="83" spans="2:28" ht="14.7" customHeight="1"/>
    <row r="84" spans="2:28" ht="14.7" customHeight="1"/>
    <row r="85" spans="2:28" ht="14.7" customHeight="1"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473"/>
      <c r="O85" s="473"/>
    </row>
    <row r="86" spans="2:28" ht="14.7" customHeight="1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398"/>
      <c r="O86" s="398"/>
      <c r="AA86" s="473"/>
      <c r="AB86" s="473"/>
    </row>
    <row r="87" spans="2:28" ht="14.7" customHeight="1">
      <c r="AA87" s="398"/>
      <c r="AB87" s="398"/>
    </row>
    <row r="88" spans="2:28" ht="14.7" customHeight="1"/>
    <row r="89" spans="2:28" ht="14.7" customHeight="1"/>
    <row r="90" spans="2:28" ht="14.7" customHeight="1"/>
    <row r="91" spans="2:28" ht="14.7" customHeight="1"/>
    <row r="92" spans="2:28" ht="14.7" customHeight="1"/>
    <row r="93" spans="2:28" ht="14.7" customHeight="1"/>
    <row r="94" spans="2:28" ht="14.7" customHeight="1"/>
    <row r="95" spans="2:28" ht="14.7" customHeight="1"/>
    <row r="96" spans="2:28" ht="14.7" customHeight="1"/>
    <row r="97" spans="1:28" ht="14.7" customHeight="1"/>
    <row r="98" spans="1:28" ht="14.7" customHeight="1"/>
    <row r="99" spans="1:28" ht="14.7" customHeight="1">
      <c r="A99" s="156"/>
    </row>
    <row r="100" spans="1:28" ht="14.7" customHeight="1">
      <c r="A100" s="158"/>
    </row>
    <row r="101" spans="1:28" ht="14.7" customHeight="1">
      <c r="P101" s="473"/>
      <c r="Q101" s="473"/>
      <c r="R101" s="473"/>
      <c r="S101" s="473"/>
      <c r="T101" s="473"/>
      <c r="U101" s="473"/>
      <c r="V101" s="473"/>
      <c r="W101" s="473"/>
      <c r="X101" s="473"/>
      <c r="Y101" s="473"/>
      <c r="Z101" s="473"/>
    </row>
    <row r="102" spans="1:28" ht="14.7" customHeight="1"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</row>
    <row r="103" spans="1:28" ht="14.7" customHeight="1"/>
    <row r="104" spans="1:28" ht="14.7" customHeight="1"/>
    <row r="105" spans="1:28" s="156" customFormat="1" ht="14.7" customHeight="1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373"/>
      <c r="O105" s="373"/>
      <c r="P105" s="373"/>
      <c r="Q105" s="373"/>
      <c r="R105" s="373"/>
      <c r="S105" s="373"/>
      <c r="T105" s="373"/>
      <c r="U105" s="373"/>
      <c r="V105" s="373"/>
      <c r="W105" s="373"/>
      <c r="X105" s="373"/>
      <c r="Y105" s="373"/>
      <c r="Z105" s="373"/>
      <c r="AA105" s="373"/>
      <c r="AB105" s="373"/>
    </row>
    <row r="106" spans="1:28" s="158" customFormat="1" ht="14.7" customHeight="1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373"/>
      <c r="O106" s="373"/>
      <c r="P106" s="373"/>
      <c r="Q106" s="373"/>
      <c r="R106" s="373"/>
      <c r="S106" s="373"/>
      <c r="T106" s="373"/>
      <c r="U106" s="373"/>
      <c r="V106" s="373"/>
      <c r="W106" s="373"/>
      <c r="X106" s="373"/>
      <c r="Y106" s="373"/>
      <c r="Z106" s="373"/>
      <c r="AA106" s="373"/>
      <c r="AB106" s="373"/>
    </row>
    <row r="107" spans="1:28" ht="14.7" customHeight="1"/>
    <row r="108" spans="1:28" ht="14.7" customHeight="1"/>
    <row r="109" spans="1:28" ht="14.7" customHeight="1"/>
    <row r="110" spans="1:28" ht="14.7" customHeight="1"/>
    <row r="111" spans="1:28" ht="14.7" customHeight="1"/>
    <row r="112" spans="1:28" ht="14.7" customHeight="1"/>
    <row r="113" ht="14.7" customHeight="1"/>
    <row r="114" ht="14.7" customHeight="1"/>
    <row r="115" ht="14.7" customHeight="1"/>
    <row r="116" ht="14.7" customHeight="1"/>
    <row r="117" ht="14.7" customHeight="1"/>
    <row r="118" ht="14.7" customHeight="1"/>
    <row r="119" ht="14.7" customHeight="1"/>
    <row r="120" ht="14.7" customHeight="1"/>
    <row r="121" ht="14.7" customHeight="1"/>
    <row r="122" ht="14.7" customHeight="1"/>
    <row r="123" ht="14.7" customHeight="1"/>
    <row r="124" ht="14.7" customHeight="1"/>
    <row r="125" ht="14.7" customHeight="1"/>
    <row r="126" ht="14.7" customHeight="1"/>
    <row r="127" ht="14.7" customHeight="1"/>
    <row r="128" ht="14.7" customHeight="1"/>
    <row r="129" spans="2:28" ht="14.7" customHeight="1"/>
    <row r="130" spans="2:28" ht="14.7" customHeight="1"/>
    <row r="131" spans="2:28" ht="14.7" customHeight="1"/>
    <row r="132" spans="2:28" ht="14.7" customHeight="1"/>
    <row r="133" spans="2:28" ht="14.7" customHeight="1"/>
    <row r="134" spans="2:28" ht="14.7" customHeight="1"/>
    <row r="135" spans="2:28" ht="14.7" customHeight="1"/>
    <row r="136" spans="2:28" ht="14.7" customHeight="1"/>
    <row r="137" spans="2:28" ht="14.7" customHeight="1"/>
    <row r="138" spans="2:28" ht="14.7" customHeight="1"/>
    <row r="139" spans="2:28" ht="14.7" customHeight="1">
      <c r="B139" s="156"/>
      <c r="C139" s="156"/>
      <c r="D139" s="156"/>
      <c r="E139" s="156"/>
      <c r="F139" s="156"/>
      <c r="G139" s="156"/>
      <c r="H139" s="156"/>
      <c r="I139" s="156"/>
      <c r="J139" s="156"/>
      <c r="K139" s="156"/>
      <c r="L139" s="156"/>
      <c r="M139" s="156"/>
      <c r="N139" s="473"/>
      <c r="O139" s="473"/>
    </row>
    <row r="140" spans="2:28" ht="14.7" customHeight="1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398"/>
      <c r="O140" s="398"/>
      <c r="AA140" s="473"/>
      <c r="AB140" s="473"/>
    </row>
    <row r="141" spans="2:28" ht="14.7" customHeight="1">
      <c r="AA141" s="398"/>
      <c r="AB141" s="398"/>
    </row>
    <row r="142" spans="2:28" ht="14.7" customHeight="1"/>
    <row r="143" spans="2:28" ht="14.7" customHeight="1"/>
    <row r="144" spans="2:28" ht="14.7" customHeight="1"/>
    <row r="145" spans="1:28" ht="14.7" customHeight="1"/>
    <row r="146" spans="1:28" ht="14.7" customHeight="1"/>
    <row r="147" spans="1:28" ht="14.7" customHeight="1"/>
    <row r="148" spans="1:28" ht="14.7" customHeight="1"/>
    <row r="149" spans="1:28" ht="14.7" customHeight="1"/>
    <row r="150" spans="1:28" ht="14.7" customHeight="1"/>
    <row r="151" spans="1:28" ht="14.7" customHeight="1"/>
    <row r="152" spans="1:28" ht="14.7" customHeight="1"/>
    <row r="153" spans="1:28" ht="14.7" customHeight="1">
      <c r="A153" s="156"/>
    </row>
    <row r="154" spans="1:28" ht="14.7" customHeight="1">
      <c r="A154" s="158"/>
    </row>
    <row r="155" spans="1:28" ht="14.7" customHeight="1">
      <c r="P155" s="473"/>
      <c r="Q155" s="473"/>
      <c r="R155" s="473"/>
      <c r="S155" s="473"/>
      <c r="T155" s="473"/>
      <c r="U155" s="473"/>
      <c r="V155" s="473"/>
      <c r="W155" s="473"/>
      <c r="X155" s="473"/>
      <c r="Y155" s="473"/>
      <c r="Z155" s="473"/>
    </row>
    <row r="156" spans="1:28" ht="14.7" customHeight="1">
      <c r="P156" s="398"/>
      <c r="Q156" s="398"/>
      <c r="R156" s="398"/>
      <c r="S156" s="398"/>
      <c r="T156" s="398"/>
      <c r="U156" s="398"/>
      <c r="V156" s="398"/>
      <c r="W156" s="398"/>
      <c r="X156" s="398"/>
      <c r="Y156" s="398"/>
      <c r="Z156" s="398"/>
    </row>
    <row r="157" spans="1:28" ht="14.7" customHeight="1"/>
    <row r="158" spans="1:28" ht="14.7" customHeight="1"/>
    <row r="159" spans="1:28" s="156" customFormat="1" ht="14.7" customHeight="1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373"/>
      <c r="O159" s="373"/>
      <c r="P159" s="373"/>
      <c r="Q159" s="373"/>
      <c r="R159" s="373"/>
      <c r="S159" s="373"/>
      <c r="T159" s="373"/>
      <c r="U159" s="373"/>
      <c r="V159" s="373"/>
      <c r="W159" s="373"/>
      <c r="X159" s="373"/>
      <c r="Y159" s="373"/>
      <c r="Z159" s="373"/>
      <c r="AA159" s="373"/>
      <c r="AB159" s="373"/>
    </row>
    <row r="160" spans="1:28" s="158" customFormat="1" ht="14.7" customHeight="1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373"/>
      <c r="O160" s="373"/>
      <c r="P160" s="373"/>
      <c r="Q160" s="373"/>
      <c r="R160" s="373"/>
      <c r="S160" s="373"/>
      <c r="T160" s="373"/>
      <c r="U160" s="373"/>
      <c r="V160" s="373"/>
      <c r="W160" s="373"/>
      <c r="X160" s="373"/>
      <c r="Y160" s="373"/>
      <c r="Z160" s="373"/>
      <c r="AA160" s="373"/>
      <c r="AB160" s="373"/>
    </row>
    <row r="161" ht="14.7" customHeight="1"/>
    <row r="162" ht="14.7" customHeight="1"/>
    <row r="163" ht="14.7" customHeight="1"/>
    <row r="164" ht="14.7" customHeight="1"/>
    <row r="165" ht="14.7" customHeight="1"/>
    <row r="166" ht="14.7" customHeight="1"/>
    <row r="167" ht="14.7" customHeight="1"/>
    <row r="168" ht="14.7" customHeight="1"/>
    <row r="169" ht="14.7" customHeight="1"/>
    <row r="170" ht="14.7" customHeight="1"/>
    <row r="171" ht="14.7" customHeight="1"/>
    <row r="172" ht="14.7" customHeight="1"/>
    <row r="173" ht="14.7" customHeight="1"/>
    <row r="174" ht="14.7" customHeight="1"/>
    <row r="175" ht="14.7" customHeight="1"/>
    <row r="176" ht="14.7" customHeight="1"/>
    <row r="177" ht="14.7" customHeight="1"/>
    <row r="178" ht="14.7" customHeight="1"/>
    <row r="179" ht="14.7" customHeight="1"/>
    <row r="180" ht="14.7" customHeight="1"/>
    <row r="181" ht="14.7" customHeight="1"/>
    <row r="182" ht="14.7" customHeight="1"/>
    <row r="183" ht="14.7" customHeight="1"/>
    <row r="184" ht="14.7" customHeight="1"/>
    <row r="185" ht="14.7" customHeight="1"/>
    <row r="186" ht="14.7" customHeight="1"/>
    <row r="187" ht="14.7" customHeight="1"/>
    <row r="188" ht="14.7" customHeight="1"/>
    <row r="189" ht="14.7" customHeight="1"/>
    <row r="190" ht="14.7" customHeight="1"/>
    <row r="191" ht="14.7" customHeight="1"/>
    <row r="192" ht="14.7" customHeight="1"/>
    <row r="193" spans="2:28" ht="14.7" customHeight="1"/>
    <row r="194" spans="2:28" ht="14.7" customHeight="1"/>
    <row r="195" spans="2:28" ht="14.7" customHeight="1"/>
    <row r="196" spans="2:28" ht="14.7" customHeight="1"/>
    <row r="197" spans="2:28" ht="14.7" customHeight="1"/>
    <row r="198" spans="2:28" ht="14.7" customHeight="1"/>
    <row r="199" spans="2:28" ht="14.7" customHeight="1"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376"/>
      <c r="O199" s="376"/>
    </row>
    <row r="200" spans="2:28" ht="14.7" customHeight="1">
      <c r="AA200" s="376"/>
      <c r="AB200" s="376"/>
    </row>
    <row r="201" spans="2:28" ht="14.7" customHeight="1">
      <c r="B201" s="156"/>
      <c r="C201" s="156"/>
      <c r="D201" s="156"/>
      <c r="E201" s="156"/>
      <c r="F201" s="156"/>
      <c r="G201" s="156"/>
      <c r="H201" s="156"/>
      <c r="I201" s="156"/>
      <c r="J201" s="156"/>
      <c r="K201" s="156"/>
      <c r="L201" s="156"/>
      <c r="M201" s="156"/>
      <c r="N201" s="473"/>
      <c r="O201" s="473"/>
    </row>
    <row r="202" spans="2:28" ht="14.7" customHeight="1">
      <c r="B202" s="156"/>
      <c r="C202" s="156"/>
      <c r="D202" s="156"/>
      <c r="E202" s="156"/>
      <c r="F202" s="156"/>
      <c r="G202" s="156"/>
      <c r="H202" s="156"/>
      <c r="I202" s="156"/>
      <c r="J202" s="156"/>
      <c r="K202" s="156"/>
      <c r="L202" s="156"/>
      <c r="M202" s="156"/>
      <c r="N202" s="473"/>
      <c r="O202" s="473"/>
      <c r="AA202" s="473"/>
      <c r="AB202" s="473"/>
    </row>
    <row r="203" spans="2:28" ht="14.7" customHeight="1">
      <c r="B203" s="156"/>
      <c r="C203" s="156"/>
      <c r="D203" s="156"/>
      <c r="E203" s="156"/>
      <c r="F203" s="156"/>
      <c r="G203" s="156"/>
      <c r="H203" s="156"/>
      <c r="I203" s="156"/>
      <c r="J203" s="156"/>
      <c r="K203" s="156"/>
      <c r="L203" s="156"/>
      <c r="M203" s="156"/>
      <c r="N203" s="473"/>
      <c r="O203" s="473"/>
      <c r="AA203" s="473"/>
      <c r="AB203" s="473"/>
    </row>
    <row r="204" spans="2:28" ht="14.7" customHeight="1">
      <c r="B204" s="156"/>
      <c r="C204" s="156"/>
      <c r="D204" s="156"/>
      <c r="E204" s="156"/>
      <c r="F204" s="156"/>
      <c r="G204" s="156"/>
      <c r="H204" s="156"/>
      <c r="I204" s="156"/>
      <c r="J204" s="156"/>
      <c r="K204" s="156"/>
      <c r="L204" s="156"/>
      <c r="M204" s="156"/>
      <c r="N204" s="473"/>
      <c r="O204" s="473"/>
      <c r="AA204" s="473"/>
      <c r="AB204" s="473"/>
    </row>
    <row r="205" spans="2:28" ht="14.7" customHeight="1">
      <c r="B205" s="156"/>
      <c r="C205" s="156"/>
      <c r="D205" s="156"/>
      <c r="E205" s="156"/>
      <c r="F205" s="156"/>
      <c r="G205" s="156"/>
      <c r="H205" s="156"/>
      <c r="I205" s="156"/>
      <c r="J205" s="156"/>
      <c r="K205" s="156"/>
      <c r="L205" s="156"/>
      <c r="M205" s="156"/>
      <c r="N205" s="473"/>
      <c r="O205" s="473"/>
      <c r="AA205" s="473"/>
      <c r="AB205" s="473"/>
    </row>
    <row r="206" spans="2:28" ht="14.7" customHeight="1">
      <c r="B206" s="156"/>
      <c r="C206" s="156"/>
      <c r="D206" s="156"/>
      <c r="E206" s="156"/>
      <c r="F206" s="156"/>
      <c r="G206" s="156"/>
      <c r="H206" s="156"/>
      <c r="I206" s="156"/>
      <c r="J206" s="156"/>
      <c r="K206" s="156"/>
      <c r="L206" s="156"/>
      <c r="M206" s="156"/>
      <c r="N206" s="473"/>
      <c r="O206" s="473"/>
      <c r="AA206" s="473"/>
      <c r="AB206" s="473"/>
    </row>
    <row r="207" spans="2:28" ht="14.7" customHeight="1">
      <c r="AA207" s="473"/>
      <c r="AB207" s="473"/>
    </row>
    <row r="208" spans="2:28" ht="14.7" customHeight="1"/>
    <row r="209" spans="1:28" ht="14.7" customHeight="1">
      <c r="B209" s="156"/>
      <c r="C209" s="156"/>
      <c r="D209" s="156"/>
      <c r="E209" s="156"/>
      <c r="F209" s="156"/>
      <c r="G209" s="156"/>
      <c r="H209" s="156"/>
      <c r="I209" s="156"/>
      <c r="J209" s="156"/>
      <c r="K209" s="156"/>
      <c r="L209" s="156"/>
      <c r="M209" s="156"/>
      <c r="N209" s="473"/>
      <c r="O209" s="473"/>
    </row>
    <row r="210" spans="1:28" ht="14.7" customHeight="1">
      <c r="B210" s="156"/>
      <c r="C210" s="156"/>
      <c r="D210" s="156"/>
      <c r="E210" s="156"/>
      <c r="F210" s="156"/>
      <c r="G210" s="156"/>
      <c r="H210" s="156"/>
      <c r="I210" s="156"/>
      <c r="J210" s="156"/>
      <c r="K210" s="156"/>
      <c r="L210" s="156"/>
      <c r="M210" s="156"/>
      <c r="N210" s="473"/>
      <c r="O210" s="473"/>
      <c r="AA210" s="473"/>
      <c r="AB210" s="473"/>
    </row>
    <row r="211" spans="1:28" ht="14.7" customHeight="1">
      <c r="B211" s="156"/>
      <c r="C211" s="156"/>
      <c r="D211" s="156"/>
      <c r="E211" s="156"/>
      <c r="F211" s="156"/>
      <c r="G211" s="156"/>
      <c r="H211" s="156"/>
      <c r="I211" s="156"/>
      <c r="J211" s="156"/>
      <c r="K211" s="156"/>
      <c r="L211" s="156"/>
      <c r="M211" s="156"/>
      <c r="N211" s="473"/>
      <c r="O211" s="473"/>
      <c r="AA211" s="473"/>
      <c r="AB211" s="473"/>
    </row>
    <row r="212" spans="1:28" ht="14.7" customHeight="1">
      <c r="AA212" s="473"/>
      <c r="AB212" s="473"/>
    </row>
    <row r="213" spans="1:28" ht="14.7" customHeight="1">
      <c r="A213" s="197"/>
    </row>
    <row r="214" spans="1:28" ht="14.7" customHeight="1"/>
    <row r="215" spans="1:28" ht="14.7" customHeight="1">
      <c r="A215" s="156"/>
      <c r="P215" s="376"/>
      <c r="Q215" s="376"/>
      <c r="R215" s="376"/>
      <c r="S215" s="376"/>
      <c r="T215" s="376"/>
      <c r="U215" s="376"/>
      <c r="V215" s="376"/>
      <c r="W215" s="376"/>
      <c r="X215" s="376"/>
      <c r="Y215" s="376"/>
      <c r="Z215" s="376"/>
    </row>
    <row r="216" spans="1:28" ht="14.7" customHeight="1">
      <c r="A216" s="156"/>
    </row>
    <row r="217" spans="1:28" ht="14.7" customHeight="1">
      <c r="A217" s="156"/>
      <c r="P217" s="473"/>
      <c r="Q217" s="473"/>
      <c r="R217" s="473"/>
      <c r="S217" s="473"/>
      <c r="T217" s="473"/>
      <c r="U217" s="473"/>
      <c r="V217" s="473"/>
      <c r="W217" s="473"/>
      <c r="X217" s="473"/>
      <c r="Y217" s="473"/>
      <c r="Z217" s="473"/>
    </row>
    <row r="218" spans="1:28" ht="14.7" customHeight="1">
      <c r="A218" s="156"/>
      <c r="P218" s="473"/>
      <c r="Q218" s="473"/>
      <c r="R218" s="473"/>
      <c r="S218" s="473"/>
      <c r="T218" s="473"/>
      <c r="U218" s="473"/>
      <c r="V218" s="473"/>
      <c r="W218" s="473"/>
      <c r="X218" s="473"/>
      <c r="Y218" s="473"/>
      <c r="Z218" s="473"/>
    </row>
    <row r="219" spans="1:28" s="197" customFormat="1" ht="14.7" customHeight="1">
      <c r="A219" s="156"/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373"/>
      <c r="O219" s="373"/>
      <c r="P219" s="473"/>
      <c r="Q219" s="473"/>
      <c r="R219" s="473"/>
      <c r="S219" s="473"/>
      <c r="T219" s="473"/>
      <c r="U219" s="473"/>
      <c r="V219" s="473"/>
      <c r="W219" s="473"/>
      <c r="X219" s="473"/>
      <c r="Y219" s="473"/>
      <c r="Z219" s="473"/>
      <c r="AA219" s="373"/>
      <c r="AB219" s="373"/>
    </row>
    <row r="220" spans="1:28" ht="14.7" customHeight="1">
      <c r="A220" s="156"/>
      <c r="P220" s="473"/>
      <c r="Q220" s="473"/>
      <c r="R220" s="473"/>
      <c r="S220" s="473"/>
      <c r="T220" s="473"/>
      <c r="U220" s="473"/>
      <c r="V220" s="473"/>
      <c r="W220" s="473"/>
      <c r="X220" s="473"/>
      <c r="Y220" s="473"/>
      <c r="Z220" s="473"/>
    </row>
    <row r="221" spans="1:28" s="156" customFormat="1" ht="14.7" customHeight="1">
      <c r="A221" s="154"/>
      <c r="B221" s="154"/>
      <c r="C221" s="154"/>
      <c r="D221" s="154"/>
      <c r="E221" s="154"/>
      <c r="F221" s="154"/>
      <c r="G221" s="154"/>
      <c r="H221" s="154"/>
      <c r="I221" s="154"/>
      <c r="J221" s="154"/>
      <c r="K221" s="154"/>
      <c r="L221" s="154"/>
      <c r="M221" s="154"/>
      <c r="N221" s="373"/>
      <c r="O221" s="373"/>
      <c r="P221" s="473"/>
      <c r="Q221" s="473"/>
      <c r="R221" s="473"/>
      <c r="S221" s="473"/>
      <c r="T221" s="473"/>
      <c r="U221" s="473"/>
      <c r="V221" s="473"/>
      <c r="W221" s="473"/>
      <c r="X221" s="473"/>
      <c r="Y221" s="473"/>
      <c r="Z221" s="473"/>
      <c r="AA221" s="373"/>
      <c r="AB221" s="373"/>
    </row>
    <row r="222" spans="1:28" s="156" customFormat="1" ht="14.7" customHeight="1">
      <c r="A222" s="154"/>
      <c r="B222" s="154"/>
      <c r="C222" s="154"/>
      <c r="D222" s="154"/>
      <c r="E222" s="154"/>
      <c r="F222" s="154"/>
      <c r="G222" s="154"/>
      <c r="H222" s="154"/>
      <c r="I222" s="154"/>
      <c r="J222" s="154"/>
      <c r="K222" s="154"/>
      <c r="L222" s="154"/>
      <c r="M222" s="154"/>
      <c r="N222" s="373"/>
      <c r="O222" s="373"/>
      <c r="P222" s="473"/>
      <c r="Q222" s="473"/>
      <c r="R222" s="473"/>
      <c r="S222" s="473"/>
      <c r="T222" s="473"/>
      <c r="U222" s="473"/>
      <c r="V222" s="473"/>
      <c r="W222" s="473"/>
      <c r="X222" s="473"/>
      <c r="Y222" s="473"/>
      <c r="Z222" s="473"/>
      <c r="AA222" s="373"/>
      <c r="AB222" s="373"/>
    </row>
    <row r="223" spans="1:28" s="156" customFormat="1" ht="14.7" customHeight="1">
      <c r="B223" s="154"/>
      <c r="C223" s="154"/>
      <c r="D223" s="154"/>
      <c r="E223" s="154"/>
      <c r="F223" s="154"/>
      <c r="G223" s="154"/>
      <c r="H223" s="154"/>
      <c r="I223" s="154"/>
      <c r="J223" s="154"/>
      <c r="K223" s="154"/>
      <c r="L223" s="154"/>
      <c r="M223" s="154"/>
      <c r="N223" s="373"/>
      <c r="O223" s="373"/>
      <c r="P223" s="373"/>
      <c r="Q223" s="373"/>
      <c r="R223" s="373"/>
      <c r="S223" s="373"/>
      <c r="T223" s="373"/>
      <c r="U223" s="373"/>
      <c r="V223" s="373"/>
      <c r="W223" s="373"/>
      <c r="X223" s="373"/>
      <c r="Y223" s="373"/>
      <c r="Z223" s="373"/>
      <c r="AA223" s="373"/>
      <c r="AB223" s="373"/>
    </row>
    <row r="224" spans="1:28" s="156" customFormat="1" ht="14.7" customHeight="1">
      <c r="B224" s="154"/>
      <c r="C224" s="154"/>
      <c r="D224" s="154"/>
      <c r="E224" s="154"/>
      <c r="F224" s="154"/>
      <c r="G224" s="154"/>
      <c r="H224" s="154"/>
      <c r="I224" s="154"/>
      <c r="J224" s="154"/>
      <c r="K224" s="154"/>
      <c r="L224" s="154"/>
      <c r="M224" s="154"/>
      <c r="N224" s="373"/>
      <c r="O224" s="373"/>
      <c r="P224" s="373"/>
      <c r="Q224" s="373"/>
      <c r="R224" s="373"/>
      <c r="S224" s="373"/>
      <c r="T224" s="373"/>
      <c r="U224" s="373"/>
      <c r="V224" s="373"/>
      <c r="W224" s="373"/>
      <c r="X224" s="373"/>
      <c r="Y224" s="373"/>
      <c r="Z224" s="373"/>
      <c r="AA224" s="373"/>
      <c r="AB224" s="373"/>
    </row>
    <row r="225" spans="1:28" s="156" customFormat="1" ht="14.7" customHeight="1">
      <c r="B225" s="154"/>
      <c r="C225" s="154"/>
      <c r="D225" s="154"/>
      <c r="E225" s="154"/>
      <c r="F225" s="154"/>
      <c r="G225" s="154"/>
      <c r="H225" s="154"/>
      <c r="I225" s="154"/>
      <c r="J225" s="154"/>
      <c r="K225" s="154"/>
      <c r="L225" s="154"/>
      <c r="M225" s="154"/>
      <c r="N225" s="373"/>
      <c r="O225" s="373"/>
      <c r="P225" s="473"/>
      <c r="Q225" s="473"/>
      <c r="R225" s="473"/>
      <c r="S225" s="473"/>
      <c r="T225" s="473"/>
      <c r="U225" s="473"/>
      <c r="V225" s="473"/>
      <c r="W225" s="473"/>
      <c r="X225" s="473"/>
      <c r="Y225" s="473"/>
      <c r="Z225" s="473"/>
      <c r="AA225" s="373"/>
      <c r="AB225" s="373"/>
    </row>
    <row r="226" spans="1:28" s="156" customFormat="1" ht="14.7" customHeight="1">
      <c r="A226" s="154"/>
      <c r="B226" s="154"/>
      <c r="C226" s="154"/>
      <c r="D226" s="154"/>
      <c r="E226" s="154"/>
      <c r="F226" s="154"/>
      <c r="G226" s="154"/>
      <c r="H226" s="154"/>
      <c r="I226" s="154"/>
      <c r="J226" s="154"/>
      <c r="K226" s="154"/>
      <c r="L226" s="154"/>
      <c r="M226" s="154"/>
      <c r="N226" s="373"/>
      <c r="O226" s="373"/>
      <c r="P226" s="473"/>
      <c r="Q226" s="473"/>
      <c r="R226" s="473"/>
      <c r="S226" s="473"/>
      <c r="T226" s="473"/>
      <c r="U226" s="473"/>
      <c r="V226" s="473"/>
      <c r="W226" s="473"/>
      <c r="X226" s="473"/>
      <c r="Y226" s="473"/>
      <c r="Z226" s="473"/>
      <c r="AA226" s="373"/>
      <c r="AB226" s="373"/>
    </row>
    <row r="227" spans="1:28" ht="14.7" customHeight="1">
      <c r="P227" s="473"/>
      <c r="Q227" s="473"/>
      <c r="R227" s="473"/>
      <c r="S227" s="473"/>
      <c r="T227" s="473"/>
      <c r="U227" s="473"/>
      <c r="V227" s="473"/>
      <c r="W227" s="473"/>
      <c r="X227" s="473"/>
      <c r="Y227" s="473"/>
      <c r="Z227" s="473"/>
    </row>
    <row r="228" spans="1:28" ht="14.7" customHeight="1"/>
    <row r="229" spans="1:28" s="156" customFormat="1" ht="14.7" customHeight="1">
      <c r="A229" s="154"/>
      <c r="B229" s="154"/>
      <c r="C229" s="154"/>
      <c r="D229" s="154"/>
      <c r="E229" s="154"/>
      <c r="F229" s="154"/>
      <c r="G229" s="154"/>
      <c r="H229" s="154"/>
      <c r="I229" s="154"/>
      <c r="J229" s="154"/>
      <c r="K229" s="154"/>
      <c r="L229" s="154"/>
      <c r="M229" s="154"/>
      <c r="N229" s="373"/>
      <c r="O229" s="373"/>
      <c r="P229" s="373"/>
      <c r="Q229" s="373"/>
      <c r="R229" s="373"/>
      <c r="S229" s="373"/>
      <c r="T229" s="373"/>
      <c r="U229" s="373"/>
      <c r="V229" s="373"/>
      <c r="W229" s="373"/>
      <c r="X229" s="373"/>
      <c r="Y229" s="373"/>
      <c r="Z229" s="373"/>
      <c r="AA229" s="373"/>
      <c r="AB229" s="373"/>
    </row>
    <row r="230" spans="1:28" s="156" customFormat="1" ht="14.7" customHeight="1">
      <c r="A230" s="154"/>
      <c r="B230" s="154"/>
      <c r="C230" s="154"/>
      <c r="D230" s="154"/>
      <c r="E230" s="154"/>
      <c r="F230" s="154"/>
      <c r="G230" s="154"/>
      <c r="H230" s="154"/>
      <c r="I230" s="154"/>
      <c r="J230" s="154"/>
      <c r="K230" s="154"/>
      <c r="L230" s="154"/>
      <c r="M230" s="154"/>
      <c r="N230" s="373"/>
      <c r="O230" s="373"/>
      <c r="P230" s="373"/>
      <c r="Q230" s="373"/>
      <c r="R230" s="373"/>
      <c r="S230" s="373"/>
      <c r="T230" s="373"/>
      <c r="U230" s="373"/>
      <c r="V230" s="373"/>
      <c r="W230" s="373"/>
      <c r="X230" s="373"/>
      <c r="Y230" s="373"/>
      <c r="Z230" s="373"/>
      <c r="AA230" s="373"/>
      <c r="AB230" s="373"/>
    </row>
    <row r="231" spans="1:28" s="156" customFormat="1" ht="14.7" customHeight="1">
      <c r="A231" s="154"/>
      <c r="B231" s="154"/>
      <c r="C231" s="154"/>
      <c r="D231" s="154"/>
      <c r="E231" s="154"/>
      <c r="F231" s="154"/>
      <c r="G231" s="154"/>
      <c r="H231" s="154"/>
      <c r="I231" s="154"/>
      <c r="J231" s="154"/>
      <c r="K231" s="154"/>
      <c r="L231" s="154"/>
      <c r="M231" s="154"/>
      <c r="N231" s="373"/>
      <c r="O231" s="373"/>
      <c r="P231" s="373"/>
      <c r="Q231" s="373"/>
      <c r="R231" s="373"/>
      <c r="S231" s="373"/>
      <c r="T231" s="373"/>
      <c r="U231" s="373"/>
      <c r="V231" s="373"/>
      <c r="W231" s="373"/>
      <c r="X231" s="373"/>
      <c r="Y231" s="373"/>
      <c r="Z231" s="373"/>
      <c r="AA231" s="373"/>
      <c r="AB231" s="373"/>
    </row>
    <row r="232" spans="1:28" ht="14.7" customHeight="1"/>
    <row r="233" spans="1:28" ht="14.7" customHeight="1"/>
    <row r="234" spans="1:28" ht="14.7" customHeight="1"/>
    <row r="235" spans="1:28" ht="14.7" customHeight="1"/>
    <row r="236" spans="1:28" ht="14.7" customHeight="1"/>
    <row r="237" spans="1:28" ht="14.7" customHeight="1"/>
    <row r="238" spans="1:28" ht="14.7" customHeight="1"/>
    <row r="239" spans="1:28" ht="14.7" customHeight="1"/>
    <row r="240" spans="1:28" ht="14.7" customHeight="1"/>
    <row r="241" ht="14.7" customHeight="1"/>
    <row r="242" ht="14.7" customHeight="1"/>
    <row r="243" ht="14.7" customHeight="1"/>
    <row r="244" ht="14.7" customHeight="1"/>
    <row r="245" ht="14.7" customHeight="1"/>
    <row r="246" ht="14.7" customHeight="1"/>
    <row r="247" ht="14.7" customHeight="1"/>
    <row r="248" ht="14.7" customHeight="1"/>
    <row r="249" ht="14.7" customHeight="1"/>
    <row r="250" ht="14.7" customHeight="1"/>
    <row r="251" ht="14.7" customHeight="1"/>
    <row r="252" ht="14.7" customHeight="1"/>
    <row r="253" ht="14.7" customHeight="1"/>
    <row r="254" ht="14.7" customHeight="1"/>
    <row r="255" ht="14.7" customHeight="1"/>
    <row r="256" ht="14.7" customHeight="1"/>
    <row r="257" ht="14.7" customHeight="1"/>
    <row r="258" ht="14.7" customHeight="1"/>
    <row r="259" ht="14.7" customHeight="1"/>
    <row r="260" ht="14.7" customHeight="1"/>
    <row r="261" ht="14.7" customHeight="1"/>
    <row r="262" ht="14.7" customHeight="1"/>
  </sheetData>
  <mergeCells count="120">
    <mergeCell ref="B62:M62"/>
    <mergeCell ref="N62:O62"/>
    <mergeCell ref="P62:Z62"/>
    <mergeCell ref="AA62:AB62"/>
    <mergeCell ref="N60:O60"/>
    <mergeCell ref="N59:O59"/>
    <mergeCell ref="AA59:AB59"/>
    <mergeCell ref="N53:O53"/>
    <mergeCell ref="P60:Z60"/>
    <mergeCell ref="AA60:AB60"/>
    <mergeCell ref="P61:Z61"/>
    <mergeCell ref="AA61:AB61"/>
    <mergeCell ref="N61:O61"/>
    <mergeCell ref="AA56:AB56"/>
    <mergeCell ref="N57:O57"/>
    <mergeCell ref="AA57:AB57"/>
    <mergeCell ref="N50:O50"/>
    <mergeCell ref="AA50:AB50"/>
    <mergeCell ref="AA49:AB49"/>
    <mergeCell ref="N49:O49"/>
    <mergeCell ref="AA58:AB58"/>
    <mergeCell ref="N54:O54"/>
    <mergeCell ref="AA54:AB54"/>
    <mergeCell ref="N55:O55"/>
    <mergeCell ref="AA55:AB55"/>
    <mergeCell ref="N56:O56"/>
    <mergeCell ref="N52:O52"/>
    <mergeCell ref="AA52:AB52"/>
    <mergeCell ref="N38:O38"/>
    <mergeCell ref="AA38:AB38"/>
    <mergeCell ref="N41:O41"/>
    <mergeCell ref="N42:O42"/>
    <mergeCell ref="N36:O36"/>
    <mergeCell ref="AA36:AB36"/>
    <mergeCell ref="N37:O37"/>
    <mergeCell ref="N58:O58"/>
    <mergeCell ref="N51:O51"/>
    <mergeCell ref="N39:O39"/>
    <mergeCell ref="AA39:AB39"/>
    <mergeCell ref="N40:O40"/>
    <mergeCell ref="AA40:AB40"/>
    <mergeCell ref="AA41:AB41"/>
    <mergeCell ref="AA42:AB42"/>
    <mergeCell ref="N43:O43"/>
    <mergeCell ref="AA51:AB51"/>
    <mergeCell ref="N44:O44"/>
    <mergeCell ref="N46:O46"/>
    <mergeCell ref="AA46:AB46"/>
    <mergeCell ref="N47:O47"/>
    <mergeCell ref="N48:O48"/>
    <mergeCell ref="AA48:AB48"/>
    <mergeCell ref="N45:O45"/>
    <mergeCell ref="AA33:AB33"/>
    <mergeCell ref="AA25:AB25"/>
    <mergeCell ref="N26:O26"/>
    <mergeCell ref="AA26:AB26"/>
    <mergeCell ref="N27:O27"/>
    <mergeCell ref="AA27:AB27"/>
    <mergeCell ref="N28:O28"/>
    <mergeCell ref="AA28:AB28"/>
    <mergeCell ref="AA37:AB37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33:O33"/>
    <mergeCell ref="N34:O34"/>
    <mergeCell ref="AA34:AB34"/>
    <mergeCell ref="N22:O22"/>
    <mergeCell ref="P22:Z22"/>
    <mergeCell ref="AA22:AB22"/>
    <mergeCell ref="N23:O23"/>
    <mergeCell ref="N29:O29"/>
    <mergeCell ref="AA29:AB29"/>
    <mergeCell ref="N24:O24"/>
    <mergeCell ref="AA24:AB24"/>
    <mergeCell ref="N25:O25"/>
    <mergeCell ref="N14:O14"/>
    <mergeCell ref="AA14:AB14"/>
    <mergeCell ref="N21:O21"/>
    <mergeCell ref="AA21:AB21"/>
    <mergeCell ref="N15:O15"/>
    <mergeCell ref="AA15:AB15"/>
    <mergeCell ref="N16:O16"/>
    <mergeCell ref="AA16:AB16"/>
    <mergeCell ref="N12:O12"/>
    <mergeCell ref="AA12:AB12"/>
    <mergeCell ref="N13:O13"/>
    <mergeCell ref="AA13:AB13"/>
    <mergeCell ref="N20:O20"/>
    <mergeCell ref="AA20:AB20"/>
    <mergeCell ref="N17:O17"/>
    <mergeCell ref="AA17:AB17"/>
    <mergeCell ref="N18:O18"/>
    <mergeCell ref="AA18:AB18"/>
    <mergeCell ref="N19:O19"/>
    <mergeCell ref="AA19:AB19"/>
    <mergeCell ref="N11:O11"/>
    <mergeCell ref="AA11:AB11"/>
    <mergeCell ref="N6:O6"/>
    <mergeCell ref="AA6:AB6"/>
    <mergeCell ref="N7:O7"/>
    <mergeCell ref="AA7:AB7"/>
    <mergeCell ref="N8:O8"/>
    <mergeCell ref="AA8:AB8"/>
    <mergeCell ref="B1:L1"/>
    <mergeCell ref="N9:O9"/>
    <mergeCell ref="AA9:AB9"/>
    <mergeCell ref="N10:O10"/>
    <mergeCell ref="AA10:AB10"/>
    <mergeCell ref="B2:AB2"/>
    <mergeCell ref="B3:AB3"/>
    <mergeCell ref="B5:M5"/>
    <mergeCell ref="N5:O5"/>
    <mergeCell ref="P5:Z5"/>
    <mergeCell ref="AA5:AB5"/>
  </mergeCells>
  <phoneticPr fontId="2"/>
  <dataValidations count="1">
    <dataValidation type="list" allowBlank="1" showInputMessage="1" showErrorMessage="1" sqref="B1:L1" xr:uid="{00000000-0002-0000-3500-000000000000}">
      <formula1>$AF$4:$AF$8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useFirstPageNumber="1" r:id="rId1"/>
  <headerFooter alignWithMargins="0">
    <oddFooter>&amp;C&amp;P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0000"/>
  </sheetPr>
  <dimension ref="A1:W293"/>
  <sheetViews>
    <sheetView zoomScale="75" zoomScaleNormal="75" workbookViewId="0">
      <pane xSplit="11" ySplit="6" topLeftCell="L7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ColWidth="9" defaultRowHeight="18" customHeight="1"/>
  <cols>
    <col min="1" max="1" width="1.21875" style="154" customWidth="1"/>
    <col min="2" max="10" width="2.109375" style="154" customWidth="1"/>
    <col min="11" max="11" width="18.33203125" style="154" customWidth="1"/>
    <col min="12" max="13" width="7.6640625" style="154" customWidth="1"/>
    <col min="14" max="14" width="0.6640625" style="154" customWidth="1"/>
    <col min="15" max="16384" width="9" style="154"/>
  </cols>
  <sheetData>
    <row r="1" spans="1:17" ht="18" customHeight="1" thickBot="1">
      <c r="A1" s="1107" t="s">
        <v>1102</v>
      </c>
      <c r="B1" s="1108"/>
      <c r="C1" s="1108"/>
      <c r="D1" s="1108"/>
      <c r="E1" s="1108"/>
      <c r="F1" s="1109"/>
      <c r="G1" s="467"/>
      <c r="H1" s="467"/>
      <c r="I1" s="467"/>
      <c r="J1" s="467"/>
      <c r="K1" s="467"/>
      <c r="L1" s="467"/>
      <c r="M1" s="370" t="s">
        <v>814</v>
      </c>
    </row>
    <row r="2" spans="1:17" ht="23.25" customHeight="1">
      <c r="A2" s="870" t="s">
        <v>815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200"/>
      <c r="O2" s="200"/>
      <c r="P2" s="200"/>
      <c r="Q2" s="3"/>
    </row>
    <row r="3" spans="1:17" ht="14.1" customHeight="1">
      <c r="A3" s="1015" t="s">
        <v>816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200"/>
      <c r="O3" s="200"/>
      <c r="P3" s="200"/>
      <c r="Q3" s="3" t="s">
        <v>146</v>
      </c>
    </row>
    <row r="4" spans="1:17" ht="14.1" customHeight="1">
      <c r="A4" s="871" t="s">
        <v>817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200"/>
      <c r="O4" s="200"/>
      <c r="P4" s="200"/>
      <c r="Q4" s="1" t="str">
        <f>構成団体按分後財務書類!C1</f>
        <v>長万部町</v>
      </c>
    </row>
    <row r="5" spans="1:17" ht="15.75" customHeight="1" thickBot="1">
      <c r="A5" s="199"/>
      <c r="B5" s="200"/>
      <c r="C5" s="200"/>
      <c r="D5" s="200"/>
      <c r="E5" s="200"/>
      <c r="F5" s="200"/>
      <c r="G5" s="200"/>
      <c r="H5" s="200"/>
      <c r="I5" s="200"/>
      <c r="J5" s="200"/>
      <c r="K5" s="201"/>
      <c r="L5" s="200"/>
      <c r="M5" s="201" t="s">
        <v>652</v>
      </c>
      <c r="N5" s="200"/>
      <c r="O5" s="200"/>
      <c r="P5" s="200"/>
      <c r="Q5" s="1" t="str">
        <f>構成団体按分後財務書類!D1</f>
        <v>八雲町</v>
      </c>
    </row>
    <row r="6" spans="1:17" ht="15.75" customHeight="1" thickBot="1">
      <c r="A6" s="1134" t="s">
        <v>653</v>
      </c>
      <c r="B6" s="1135"/>
      <c r="C6" s="1135"/>
      <c r="D6" s="1135"/>
      <c r="E6" s="1135"/>
      <c r="F6" s="1135"/>
      <c r="G6" s="1135"/>
      <c r="H6" s="1135"/>
      <c r="I6" s="1135"/>
      <c r="J6" s="1135"/>
      <c r="K6" s="1135"/>
      <c r="L6" s="1136" t="s">
        <v>654</v>
      </c>
      <c r="M6" s="1137"/>
      <c r="N6" s="200"/>
      <c r="O6" s="200"/>
      <c r="P6" s="200"/>
      <c r="Q6" s="1">
        <f>構成団体按分後財務書類!E1</f>
        <v>0</v>
      </c>
    </row>
    <row r="7" spans="1:17" ht="15.75" customHeight="1">
      <c r="A7" s="165"/>
      <c r="B7" s="175" t="s">
        <v>818</v>
      </c>
      <c r="C7" s="175"/>
      <c r="D7" s="156"/>
      <c r="E7" s="175"/>
      <c r="F7" s="175"/>
      <c r="G7" s="175"/>
      <c r="H7" s="175"/>
      <c r="L7" s="1020">
        <f>SUM(L8,L23)</f>
        <v>0</v>
      </c>
      <c r="M7" s="1021"/>
      <c r="Q7" s="1">
        <f>構成団体按分後財務書類!F1</f>
        <v>0</v>
      </c>
    </row>
    <row r="8" spans="1:17" ht="15.75" customHeight="1">
      <c r="A8" s="165"/>
      <c r="B8" s="175"/>
      <c r="C8" s="175" t="s">
        <v>819</v>
      </c>
      <c r="D8" s="175"/>
      <c r="E8" s="175"/>
      <c r="F8" s="175"/>
      <c r="G8" s="175"/>
      <c r="H8" s="175"/>
      <c r="L8" s="1020">
        <f>SUM(L9,L14,L19)</f>
        <v>0</v>
      </c>
      <c r="M8" s="1021"/>
      <c r="Q8" s="1">
        <f>構成団体按分後財務書類!G1</f>
        <v>0</v>
      </c>
    </row>
    <row r="9" spans="1:17" ht="15.75" customHeight="1">
      <c r="A9" s="165"/>
      <c r="B9" s="175"/>
      <c r="C9" s="175"/>
      <c r="D9" s="175" t="s">
        <v>699</v>
      </c>
      <c r="E9" s="175"/>
      <c r="F9" s="175"/>
      <c r="G9" s="175"/>
      <c r="H9" s="175"/>
      <c r="L9" s="1020">
        <f>SUM(L10:M13)</f>
        <v>0</v>
      </c>
      <c r="M9" s="1021"/>
      <c r="O9" s="154" t="s">
        <v>700</v>
      </c>
    </row>
    <row r="10" spans="1:17" ht="15.75" customHeight="1">
      <c r="A10" s="165"/>
      <c r="B10" s="175"/>
      <c r="C10" s="175"/>
      <c r="D10" s="175"/>
      <c r="E10" s="175" t="s">
        <v>820</v>
      </c>
      <c r="F10" s="175"/>
      <c r="G10" s="175"/>
      <c r="H10" s="175"/>
      <c r="L10" s="1020" t="str">
        <f>IF($A$1=$Q$4,構成団体按分後財務書類!C105,IF($A$1=$Q$5,構成団体按分後財務書類!D105,IF($A$1=$Q$6,構成団体按分後財務書類!E105,IF($A$1=$Q$7,構成団体按分後財務書類!F105,IF($A$1=$Q$8,構成団体按分後財務書類!G105,"")))))</f>
        <v/>
      </c>
      <c r="M10" s="1021"/>
    </row>
    <row r="11" spans="1:17" ht="15.75" customHeight="1">
      <c r="A11" s="165"/>
      <c r="B11" s="175"/>
      <c r="C11" s="175"/>
      <c r="D11" s="175"/>
      <c r="E11" s="175" t="s">
        <v>702</v>
      </c>
      <c r="F11" s="175"/>
      <c r="G11" s="175"/>
      <c r="H11" s="175"/>
      <c r="L11" s="1020" t="str">
        <f>IF($A$1=$Q$4,構成団体按分後財務書類!C106,IF($A$1=$Q$5,構成団体按分後財務書類!D106,IF($A$1=$Q$6,構成団体按分後財務書類!E106,IF($A$1=$Q$7,構成団体按分後財務書類!F106,IF($A$1=$Q$8,構成団体按分後財務書類!G106,"")))))</f>
        <v/>
      </c>
      <c r="M11" s="1021"/>
    </row>
    <row r="12" spans="1:17" ht="15.75" customHeight="1">
      <c r="A12" s="165"/>
      <c r="B12" s="175"/>
      <c r="C12" s="175"/>
      <c r="D12" s="175"/>
      <c r="E12" s="175" t="s">
        <v>703</v>
      </c>
      <c r="F12" s="175"/>
      <c r="G12" s="175"/>
      <c r="H12" s="175"/>
      <c r="L12" s="1020" t="str">
        <f>IF($A$1=$Q$4,構成団体按分後財務書類!C107,IF($A$1=$Q$5,構成団体按分後財務書類!D107,IF($A$1=$Q$6,構成団体按分後財務書類!E107,IF($A$1=$Q$7,構成団体按分後財務書類!F107,IF($A$1=$Q$8,構成団体按分後財務書類!G107,"")))))</f>
        <v/>
      </c>
      <c r="M12" s="1021"/>
    </row>
    <row r="13" spans="1:17" ht="15.75" customHeight="1">
      <c r="A13" s="165"/>
      <c r="B13" s="175"/>
      <c r="C13" s="175"/>
      <c r="D13" s="175"/>
      <c r="E13" s="175" t="s">
        <v>704</v>
      </c>
      <c r="F13" s="175"/>
      <c r="G13" s="175"/>
      <c r="H13" s="175"/>
      <c r="K13" s="232"/>
      <c r="L13" s="1020" t="str">
        <f>IF($A$1=$Q$4,構成団体按分後財務書類!C108,IF($A$1=$Q$5,構成団体按分後財務書類!D108,IF($A$1=$Q$6,構成団体按分後財務書類!E108,IF($A$1=$Q$7,構成団体按分後財務書類!F108,IF($A$1=$Q$8,構成団体按分後財務書類!G108,"")))))</f>
        <v/>
      </c>
      <c r="M13" s="1021"/>
    </row>
    <row r="14" spans="1:17" ht="15.75" customHeight="1">
      <c r="A14" s="165"/>
      <c r="B14" s="175"/>
      <c r="C14" s="175"/>
      <c r="D14" s="175" t="s">
        <v>705</v>
      </c>
      <c r="E14" s="175"/>
      <c r="F14" s="175"/>
      <c r="G14" s="175"/>
      <c r="H14" s="175"/>
      <c r="L14" s="1020">
        <f>SUM(L15:M18)</f>
        <v>0</v>
      </c>
      <c r="M14" s="1021"/>
    </row>
    <row r="15" spans="1:17" ht="15.75" customHeight="1">
      <c r="A15" s="165"/>
      <c r="B15" s="175"/>
      <c r="C15" s="175"/>
      <c r="D15" s="175"/>
      <c r="E15" s="175" t="s">
        <v>161</v>
      </c>
      <c r="F15" s="175"/>
      <c r="G15" s="175"/>
      <c r="H15" s="175"/>
      <c r="L15" s="1020" t="str">
        <f>IF($A$1=$Q$4,構成団体按分後財務書類!C110,IF($A$1=$Q$5,構成団体按分後財務書類!D110,IF($A$1=$Q$6,構成団体按分後財務書類!E110,IF($A$1=$Q$7,構成団体按分後財務書類!F110,IF($A$1=$Q$8,構成団体按分後財務書類!G110,"")))))</f>
        <v/>
      </c>
      <c r="M15" s="1021"/>
    </row>
    <row r="16" spans="1:17" ht="15.75" customHeight="1">
      <c r="A16" s="165"/>
      <c r="B16" s="175"/>
      <c r="C16" s="175"/>
      <c r="D16" s="175"/>
      <c r="E16" s="175" t="s">
        <v>706</v>
      </c>
      <c r="F16" s="175"/>
      <c r="G16" s="175"/>
      <c r="H16" s="175"/>
      <c r="L16" s="1020" t="str">
        <f>IF($A$1=$Q$4,構成団体按分後財務書類!C111,IF($A$1=$Q$5,構成団体按分後財務書類!D111,IF($A$1=$Q$6,構成団体按分後財務書類!E111,IF($A$1=$Q$7,構成団体按分後財務書類!F111,IF($A$1=$Q$8,構成団体按分後財務書類!G111,"")))))</f>
        <v/>
      </c>
      <c r="M16" s="1021"/>
    </row>
    <row r="17" spans="1:23" ht="15.75" customHeight="1">
      <c r="A17" s="165"/>
      <c r="B17" s="175"/>
      <c r="C17" s="175"/>
      <c r="D17" s="175"/>
      <c r="E17" s="175" t="s">
        <v>707</v>
      </c>
      <c r="F17" s="175"/>
      <c r="G17" s="175"/>
      <c r="H17" s="175"/>
      <c r="L17" s="1020" t="str">
        <f>IF($A$1=$Q$4,構成団体按分後財務書類!C112,IF($A$1=$Q$5,構成団体按分後財務書類!D112,IF($A$1=$Q$6,構成団体按分後財務書類!E112,IF($A$1=$Q$7,構成団体按分後財務書類!F112,IF($A$1=$Q$8,構成団体按分後財務書類!G112,"")))))</f>
        <v/>
      </c>
      <c r="M17" s="1021"/>
    </row>
    <row r="18" spans="1:23" ht="15.75" customHeight="1">
      <c r="A18" s="165"/>
      <c r="B18" s="175"/>
      <c r="C18" s="175"/>
      <c r="D18" s="175"/>
      <c r="E18" s="175" t="s">
        <v>704</v>
      </c>
      <c r="F18" s="175"/>
      <c r="G18" s="175"/>
      <c r="H18" s="175"/>
      <c r="L18" s="1020" t="str">
        <f>IF($A$1=$Q$4,構成団体按分後財務書類!C113,IF($A$1=$Q$5,構成団体按分後財務書類!D113,IF($A$1=$Q$6,構成団体按分後財務書類!E113,IF($A$1=$Q$7,構成団体按分後財務書類!F113,IF($A$1=$Q$8,構成団体按分後財務書類!G113,"")))))</f>
        <v/>
      </c>
      <c r="M18" s="1021"/>
      <c r="Q18" s="202"/>
    </row>
    <row r="19" spans="1:23" ht="15.75" customHeight="1">
      <c r="A19" s="165"/>
      <c r="B19" s="175"/>
      <c r="C19" s="175"/>
      <c r="D19" s="175" t="s">
        <v>821</v>
      </c>
      <c r="E19" s="175"/>
      <c r="F19" s="175"/>
      <c r="G19" s="175"/>
      <c r="H19" s="175"/>
      <c r="L19" s="1020">
        <f>SUM(L20:M22)</f>
        <v>0</v>
      </c>
      <c r="M19" s="1021"/>
      <c r="P19" s="202"/>
      <c r="Q19" s="202"/>
      <c r="R19" s="202"/>
      <c r="S19" s="202"/>
      <c r="T19" s="233"/>
      <c r="U19" s="233"/>
      <c r="V19" s="233"/>
      <c r="W19" s="233"/>
    </row>
    <row r="20" spans="1:23" ht="15.75" customHeight="1">
      <c r="A20" s="165"/>
      <c r="B20" s="175"/>
      <c r="C20" s="175"/>
      <c r="D20" s="156"/>
      <c r="E20" s="156" t="s">
        <v>339</v>
      </c>
      <c r="F20" s="156"/>
      <c r="G20" s="175"/>
      <c r="H20" s="175"/>
      <c r="L20" s="1020" t="str">
        <f>IF($A$1=$Q$4,構成団体按分後財務書類!C115,IF($A$1=$Q$5,構成団体按分後財務書類!D115,IF($A$1=$Q$6,構成団体按分後財務書類!E115,IF($A$1=$Q$7,構成団体按分後財務書類!F115,IF($A$1=$Q$8,構成団体按分後財務書類!G115,"")))))</f>
        <v/>
      </c>
      <c r="M20" s="1021"/>
      <c r="P20" s="202"/>
      <c r="Q20" s="202"/>
      <c r="R20" s="202"/>
      <c r="S20" s="202"/>
      <c r="T20" s="233"/>
      <c r="U20" s="233"/>
      <c r="V20" s="233"/>
      <c r="W20" s="233"/>
    </row>
    <row r="21" spans="1:23" ht="15.75" customHeight="1">
      <c r="A21" s="165"/>
      <c r="B21" s="175"/>
      <c r="C21" s="175"/>
      <c r="D21" s="156"/>
      <c r="E21" s="175" t="s">
        <v>709</v>
      </c>
      <c r="F21" s="175"/>
      <c r="G21" s="175"/>
      <c r="H21" s="175"/>
      <c r="L21" s="1020" t="str">
        <f>IF($A$1=$Q$4,構成団体按分後財務書類!C116,IF($A$1=$Q$5,構成団体按分後財務書類!D116,IF($A$1=$Q$6,構成団体按分後財務書類!E116,IF($A$1=$Q$7,構成団体按分後財務書類!F116,IF($A$1=$Q$8,構成団体按分後財務書類!G116,"")))))</f>
        <v/>
      </c>
      <c r="M21" s="1021"/>
      <c r="P21" s="202"/>
      <c r="Q21" s="202"/>
      <c r="R21" s="202"/>
      <c r="S21" s="202"/>
      <c r="T21" s="233"/>
      <c r="U21" s="233"/>
      <c r="V21" s="233"/>
      <c r="W21" s="233"/>
    </row>
    <row r="22" spans="1:23" ht="15.75" customHeight="1">
      <c r="A22" s="165"/>
      <c r="B22" s="175"/>
      <c r="C22" s="175"/>
      <c r="D22" s="156"/>
      <c r="E22" s="175" t="s">
        <v>710</v>
      </c>
      <c r="F22" s="175"/>
      <c r="G22" s="175"/>
      <c r="H22" s="175"/>
      <c r="L22" s="1020" t="str">
        <f>IF($A$1=$Q$4,構成団体按分後財務書類!C117,IF($A$1=$Q$5,構成団体按分後財務書類!D117,IF($A$1=$Q$6,構成団体按分後財務書類!E117,IF($A$1=$Q$7,構成団体按分後財務書類!F117,IF($A$1=$Q$8,構成団体按分後財務書類!G117,"")))))</f>
        <v/>
      </c>
      <c r="M22" s="1021"/>
      <c r="P22" s="202"/>
      <c r="Q22" s="202"/>
      <c r="R22" s="202"/>
      <c r="S22" s="202"/>
      <c r="T22" s="233"/>
      <c r="U22" s="233"/>
      <c r="V22" s="233"/>
      <c r="W22" s="233"/>
    </row>
    <row r="23" spans="1:23" ht="15.75" customHeight="1">
      <c r="A23" s="165"/>
      <c r="B23" s="175"/>
      <c r="C23" s="172" t="s">
        <v>711</v>
      </c>
      <c r="D23" s="172"/>
      <c r="E23" s="175"/>
      <c r="F23" s="175"/>
      <c r="G23" s="175"/>
      <c r="H23" s="175"/>
      <c r="L23" s="1020">
        <f>SUM(L24:M27)</f>
        <v>0</v>
      </c>
      <c r="M23" s="1021"/>
      <c r="P23" s="202"/>
      <c r="Q23" s="202"/>
      <c r="R23" s="202"/>
      <c r="S23" s="202"/>
      <c r="T23" s="233"/>
      <c r="U23" s="233"/>
      <c r="V23" s="233"/>
      <c r="W23" s="233"/>
    </row>
    <row r="24" spans="1:23" ht="15.75" customHeight="1">
      <c r="A24" s="165"/>
      <c r="B24" s="175"/>
      <c r="C24" s="175"/>
      <c r="D24" s="175" t="s">
        <v>712</v>
      </c>
      <c r="E24" s="175"/>
      <c r="F24" s="175"/>
      <c r="G24" s="175"/>
      <c r="H24" s="175"/>
      <c r="K24" s="232"/>
      <c r="L24" s="1020" t="str">
        <f>IF($A$1=$Q$4,構成団体按分後財務書類!C119,IF($A$1=$Q$5,構成団体按分後財務書類!D119,IF($A$1=$Q$6,構成団体按分後財務書類!E119,IF($A$1=$Q$7,構成団体按分後財務書類!F119,IF($A$1=$Q$8,構成団体按分後財務書類!G119,"")))))</f>
        <v/>
      </c>
      <c r="M24" s="1021"/>
      <c r="P24" s="202"/>
      <c r="R24" s="202"/>
      <c r="S24" s="202"/>
      <c r="T24" s="233"/>
      <c r="U24" s="233"/>
      <c r="V24" s="233"/>
      <c r="W24" s="233"/>
    </row>
    <row r="25" spans="1:23" ht="15.75" customHeight="1">
      <c r="A25" s="165"/>
      <c r="B25" s="175"/>
      <c r="C25" s="175"/>
      <c r="D25" s="175" t="s">
        <v>713</v>
      </c>
      <c r="E25" s="175"/>
      <c r="F25" s="175"/>
      <c r="G25" s="175"/>
      <c r="H25" s="175"/>
      <c r="L25" s="1020" t="str">
        <f>IF($A$1=$Q$4,構成団体按分後財務書類!C120,IF($A$1=$Q$5,構成団体按分後財務書類!D120,IF($A$1=$Q$6,構成団体按分後財務書類!E120,IF($A$1=$Q$7,構成団体按分後財務書類!F120,IF($A$1=$Q$8,構成団体按分後財務書類!G120,"")))))</f>
        <v/>
      </c>
      <c r="M25" s="1021"/>
    </row>
    <row r="26" spans="1:23" ht="15.75" customHeight="1">
      <c r="A26" s="165"/>
      <c r="B26" s="175"/>
      <c r="C26" s="175"/>
      <c r="D26" s="175" t="s">
        <v>714</v>
      </c>
      <c r="E26" s="175"/>
      <c r="F26" s="175"/>
      <c r="G26" s="175"/>
      <c r="H26" s="175"/>
      <c r="L26" s="1020" t="str">
        <f>IF($A$1=$Q$4,構成団体按分後財務書類!C121,IF($A$1=$Q$5,構成団体按分後財務書類!D121,IF($A$1=$Q$6,構成団体按分後財務書類!E121,IF($A$1=$Q$7,構成団体按分後財務書類!F121,IF($A$1=$Q$8,構成団体按分後財務書類!G121,"")))))</f>
        <v/>
      </c>
      <c r="M26" s="1021"/>
    </row>
    <row r="27" spans="1:23" ht="15.75" customHeight="1">
      <c r="A27" s="165"/>
      <c r="B27" s="175"/>
      <c r="C27" s="175"/>
      <c r="D27" s="202" t="s">
        <v>715</v>
      </c>
      <c r="E27" s="202"/>
      <c r="F27" s="202"/>
      <c r="G27" s="202"/>
      <c r="H27" s="202"/>
      <c r="I27" s="233"/>
      <c r="J27" s="233"/>
      <c r="K27" s="233"/>
      <c r="L27" s="1020" t="str">
        <f>IF($A$1=$Q$4,構成団体按分後財務書類!C122,IF($A$1=$Q$5,構成団体按分後財務書類!D122,IF($A$1=$Q$6,構成団体按分後財務書類!E122,IF($A$1=$Q$7,構成団体按分後財務書類!F122,IF($A$1=$Q$8,構成団体按分後財務書類!G122,"")))))</f>
        <v/>
      </c>
      <c r="M27" s="1021"/>
    </row>
    <row r="28" spans="1:23" ht="15.75" customHeight="1">
      <c r="A28" s="165"/>
      <c r="B28" s="234" t="s">
        <v>716</v>
      </c>
      <c r="C28" s="234"/>
      <c r="D28" s="202"/>
      <c r="E28" s="202"/>
      <c r="F28" s="202"/>
      <c r="G28" s="202"/>
      <c r="H28" s="202"/>
      <c r="I28" s="233"/>
      <c r="J28" s="233"/>
      <c r="K28" s="233"/>
      <c r="L28" s="1020">
        <f>SUM(L29:M30)</f>
        <v>0</v>
      </c>
      <c r="M28" s="1021"/>
    </row>
    <row r="29" spans="1:23" ht="15.75" customHeight="1">
      <c r="A29" s="165"/>
      <c r="B29" s="175"/>
      <c r="C29" s="175" t="s">
        <v>356</v>
      </c>
      <c r="D29" s="176"/>
      <c r="E29" s="175"/>
      <c r="F29" s="175"/>
      <c r="G29" s="175"/>
      <c r="H29" s="175"/>
      <c r="I29" s="204"/>
      <c r="J29" s="204"/>
      <c r="K29" s="204"/>
      <c r="L29" s="1020" t="str">
        <f>IF($A$1=$Q$4,構成団体按分後財務書類!C124,IF($A$1=$Q$5,構成団体按分後財務書類!D124,IF($A$1=$Q$6,構成団体按分後財務書類!E124,IF($A$1=$Q$7,構成団体按分後財務書類!F124,IF($A$1=$Q$8,構成団体按分後財務書類!G124,"")))))</f>
        <v/>
      </c>
      <c r="M29" s="1021"/>
    </row>
    <row r="30" spans="1:23" ht="15.75" customHeight="1">
      <c r="A30" s="165"/>
      <c r="B30" s="175"/>
      <c r="C30" s="175" t="s">
        <v>704</v>
      </c>
      <c r="D30" s="175"/>
      <c r="E30" s="156"/>
      <c r="F30" s="175"/>
      <c r="G30" s="175"/>
      <c r="H30" s="175"/>
      <c r="I30" s="204"/>
      <c r="J30" s="204"/>
      <c r="K30" s="232"/>
      <c r="L30" s="1020" t="str">
        <f>IF($A$1=$Q$4,構成団体按分後財務書類!C125,IF($A$1=$Q$5,構成団体按分後財務書類!D125,IF($A$1=$Q$6,構成団体按分後財務書類!E125,IF($A$1=$Q$7,構成団体按分後財務書類!F125,IF($A$1=$Q$8,構成団体按分後財務書類!G125,"")))))</f>
        <v/>
      </c>
      <c r="M30" s="1021"/>
    </row>
    <row r="31" spans="1:23" ht="15.75" customHeight="1">
      <c r="A31" s="235" t="s">
        <v>717</v>
      </c>
      <c r="B31" s="179"/>
      <c r="C31" s="179"/>
      <c r="D31" s="179"/>
      <c r="E31" s="236"/>
      <c r="F31" s="236"/>
      <c r="G31" s="236"/>
      <c r="H31" s="236"/>
      <c r="I31" s="237"/>
      <c r="J31" s="237"/>
      <c r="K31" s="237"/>
      <c r="L31" s="1022">
        <f>L7-L28</f>
        <v>0</v>
      </c>
      <c r="M31" s="1023"/>
    </row>
    <row r="32" spans="1:23" ht="15.75" customHeight="1">
      <c r="A32" s="165"/>
      <c r="B32" s="175" t="s">
        <v>718</v>
      </c>
      <c r="C32" s="175"/>
      <c r="D32" s="156"/>
      <c r="E32" s="175"/>
      <c r="F32" s="175"/>
      <c r="G32" s="202"/>
      <c r="H32" s="202"/>
      <c r="I32" s="233"/>
      <c r="J32" s="233"/>
      <c r="K32" s="233"/>
      <c r="L32" s="1020">
        <f>SUM(L33:M37)</f>
        <v>0</v>
      </c>
      <c r="M32" s="1021"/>
    </row>
    <row r="33" spans="1:13" ht="15.75" customHeight="1">
      <c r="A33" s="165"/>
      <c r="B33" s="175"/>
      <c r="C33" s="156" t="s">
        <v>719</v>
      </c>
      <c r="D33" s="156"/>
      <c r="E33" s="175"/>
      <c r="F33" s="175"/>
      <c r="G33" s="202"/>
      <c r="H33" s="202"/>
      <c r="I33" s="233"/>
      <c r="J33" s="233"/>
      <c r="K33" s="233"/>
      <c r="L33" s="1020" t="str">
        <f>IF($A$1=$Q$4,構成団体按分後財務書類!C128,IF($A$1=$Q$5,構成団体按分後財務書類!D128,IF($A$1=$Q$6,構成団体按分後財務書類!E128,IF($A$1=$Q$7,構成団体按分後財務書類!F128,IF($A$1=$Q$8,構成団体按分後財務書類!G128,"")))))</f>
        <v/>
      </c>
      <c r="M33" s="1021"/>
    </row>
    <row r="34" spans="1:13" ht="15.75" customHeight="1">
      <c r="A34" s="165"/>
      <c r="B34" s="175"/>
      <c r="C34" s="172" t="s">
        <v>720</v>
      </c>
      <c r="D34" s="172"/>
      <c r="E34" s="175"/>
      <c r="F34" s="175"/>
      <c r="G34" s="202"/>
      <c r="H34" s="202"/>
      <c r="I34" s="233"/>
      <c r="J34" s="233"/>
      <c r="K34" s="233"/>
      <c r="L34" s="1020" t="str">
        <f>IF($A$1=$Q$4,構成団体按分後財務書類!C129,IF($A$1=$Q$5,構成団体按分後財務書類!D129,IF($A$1=$Q$6,構成団体按分後財務書類!E129,IF($A$1=$Q$7,構成団体按分後財務書類!F129,IF($A$1=$Q$8,構成団体按分後財務書類!G129,"")))))</f>
        <v/>
      </c>
      <c r="M34" s="1021"/>
    </row>
    <row r="35" spans="1:13" ht="15.75" customHeight="1">
      <c r="A35" s="165"/>
      <c r="B35" s="175"/>
      <c r="C35" s="156" t="s">
        <v>721</v>
      </c>
      <c r="D35" s="156"/>
      <c r="E35" s="175"/>
      <c r="F35" s="156"/>
      <c r="G35" s="175"/>
      <c r="H35" s="175"/>
      <c r="L35" s="1020" t="str">
        <f>IF($A$1=$Q$4,構成団体按分後財務書類!C130,IF($A$1=$Q$5,構成団体按分後財務書類!D130,IF($A$1=$Q$6,構成団体按分後財務書類!E130,IF($A$1=$Q$7,構成団体按分後財務書類!F130,IF($A$1=$Q$8,構成団体按分後財務書類!G130,"")))))</f>
        <v/>
      </c>
      <c r="M35" s="1021"/>
    </row>
    <row r="36" spans="1:13" ht="15.75" customHeight="1">
      <c r="A36" s="165"/>
      <c r="B36" s="175"/>
      <c r="C36" s="175" t="s">
        <v>722</v>
      </c>
      <c r="D36" s="175"/>
      <c r="E36" s="175"/>
      <c r="F36" s="175"/>
      <c r="G36" s="175"/>
      <c r="H36" s="175"/>
      <c r="L36" s="1020" t="str">
        <f>IF($A$1=$Q$4,構成団体按分後財務書類!C131,IF($A$1=$Q$5,構成団体按分後財務書類!D131,IF($A$1=$Q$6,構成団体按分後財務書類!E131,IF($A$1=$Q$7,構成団体按分後財務書類!F131,IF($A$1=$Q$8,構成団体按分後財務書類!G131,"")))))</f>
        <v/>
      </c>
      <c r="M36" s="1021"/>
    </row>
    <row r="37" spans="1:13" ht="15.75" customHeight="1">
      <c r="A37" s="165"/>
      <c r="B37" s="175"/>
      <c r="C37" s="175" t="s">
        <v>704</v>
      </c>
      <c r="D37" s="175"/>
      <c r="E37" s="175"/>
      <c r="F37" s="175"/>
      <c r="G37" s="175"/>
      <c r="H37" s="175"/>
      <c r="L37" s="1020" t="str">
        <f>IF($A$1=$Q$4,構成団体按分後財務書類!C132,IF($A$1=$Q$5,構成団体按分後財務書類!D132,IF($A$1=$Q$6,構成団体按分後財務書類!E132,IF($A$1=$Q$7,構成団体按分後財務書類!F132,IF($A$1=$Q$8,構成団体按分後財務書類!G132,"")))))</f>
        <v/>
      </c>
      <c r="M37" s="1021"/>
    </row>
    <row r="38" spans="1:13" ht="15.75" customHeight="1">
      <c r="A38" s="165"/>
      <c r="B38" s="175" t="s">
        <v>822</v>
      </c>
      <c r="C38" s="175"/>
      <c r="D38" s="175"/>
      <c r="E38" s="175"/>
      <c r="F38" s="175"/>
      <c r="G38" s="175"/>
      <c r="H38" s="175"/>
      <c r="I38" s="204"/>
      <c r="J38" s="204"/>
      <c r="K38" s="204"/>
      <c r="L38" s="1020">
        <f>SUM(L39:M40)</f>
        <v>0</v>
      </c>
      <c r="M38" s="1021"/>
    </row>
    <row r="39" spans="1:13" ht="15.75" customHeight="1">
      <c r="A39" s="165"/>
      <c r="B39" s="175"/>
      <c r="C39" s="175" t="s">
        <v>724</v>
      </c>
      <c r="D39" s="175"/>
      <c r="E39" s="175"/>
      <c r="F39" s="175"/>
      <c r="G39" s="175"/>
      <c r="H39" s="175"/>
      <c r="I39" s="204"/>
      <c r="J39" s="204"/>
      <c r="K39" s="204"/>
      <c r="L39" s="1020" t="str">
        <f>IF($A$1=$Q$4,構成団体按分後財務書類!C134,IF($A$1=$Q$5,構成団体按分後財務書類!D134,IF($A$1=$Q$6,構成団体按分後財務書類!E134,IF($A$1=$Q$7,構成団体按分後財務書類!F134,IF($A$1=$Q$8,構成団体按分後財務書類!G134,"")))))</f>
        <v/>
      </c>
      <c r="M39" s="1021"/>
    </row>
    <row r="40" spans="1:13" ht="15.75" customHeight="1" thickBot="1">
      <c r="A40" s="165"/>
      <c r="B40" s="175"/>
      <c r="C40" s="175" t="s">
        <v>710</v>
      </c>
      <c r="D40" s="175"/>
      <c r="E40" s="175"/>
      <c r="F40" s="175"/>
      <c r="G40" s="175"/>
      <c r="H40" s="175"/>
      <c r="I40" s="204"/>
      <c r="J40" s="204"/>
      <c r="K40" s="204"/>
      <c r="L40" s="1138" t="str">
        <f>IF($A$1=$Q$4,構成団体按分後財務書類!C135,IF($A$1=$Q$5,構成団体按分後財務書類!D135,IF($A$1=$Q$6,構成団体按分後財務書類!E135,IF($A$1=$Q$7,構成団体按分後財務書類!F135,IF($A$1=$Q$8,構成団体按分後財務書類!G135,"")))))</f>
        <v/>
      </c>
      <c r="M40" s="1139"/>
    </row>
    <row r="41" spans="1:13" ht="15.75" customHeight="1" thickBot="1">
      <c r="A41" s="238" t="s">
        <v>823</v>
      </c>
      <c r="B41" s="194"/>
      <c r="C41" s="194"/>
      <c r="D41" s="194"/>
      <c r="E41" s="194"/>
      <c r="F41" s="194"/>
      <c r="G41" s="194"/>
      <c r="H41" s="194"/>
      <c r="I41" s="239"/>
      <c r="J41" s="239"/>
      <c r="K41" s="239"/>
      <c r="L41" s="1024">
        <f>L31-L32+L38</f>
        <v>0</v>
      </c>
      <c r="M41" s="1025"/>
    </row>
    <row r="42" spans="1:13" ht="3.75" customHeight="1">
      <c r="A42" s="240"/>
      <c r="B42" s="240"/>
      <c r="C42" s="240"/>
      <c r="D42" s="241"/>
      <c r="E42" s="241"/>
      <c r="F42" s="241"/>
      <c r="G42" s="241"/>
      <c r="H42" s="241"/>
      <c r="I42" s="242"/>
      <c r="J42" s="242"/>
      <c r="K42" s="242"/>
    </row>
    <row r="43" spans="1:13" ht="15.6" customHeight="1">
      <c r="A43" s="175"/>
      <c r="B43" s="175"/>
      <c r="C43" s="203"/>
      <c r="D43" s="203"/>
      <c r="E43" s="203"/>
      <c r="F43" s="203"/>
      <c r="G43" s="203"/>
      <c r="H43" s="203"/>
      <c r="I43" s="204"/>
      <c r="J43" s="204"/>
      <c r="K43" s="204"/>
    </row>
    <row r="44" spans="1:13" ht="15.6" customHeight="1">
      <c r="A44" s="175"/>
      <c r="B44" s="175"/>
      <c r="C44" s="175"/>
      <c r="D44" s="203"/>
      <c r="E44" s="203"/>
      <c r="F44" s="203"/>
      <c r="G44" s="203"/>
      <c r="H44" s="203"/>
      <c r="I44" s="204"/>
      <c r="J44" s="204"/>
      <c r="K44" s="204"/>
    </row>
    <row r="45" spans="1:13" ht="15.6" customHeight="1"/>
    <row r="46" spans="1:13" ht="3.75" customHeight="1"/>
    <row r="47" spans="1:13" ht="15.6" customHeight="1"/>
    <row r="48" spans="1:13" ht="15.6" customHeight="1"/>
    <row r="49" spans="1:17" ht="15.6" customHeight="1"/>
    <row r="50" spans="1:17" ht="15.6" customHeight="1"/>
    <row r="51" spans="1:17" ht="15.6" customHeight="1"/>
    <row r="52" spans="1:17" ht="15.6" customHeight="1">
      <c r="A52" s="158"/>
      <c r="B52" s="158"/>
      <c r="C52" s="158"/>
      <c r="D52" s="158"/>
      <c r="E52" s="158"/>
      <c r="F52" s="158"/>
      <c r="G52" s="158"/>
      <c r="H52" s="158"/>
      <c r="I52" s="158"/>
      <c r="J52" s="158"/>
      <c r="K52" s="158"/>
    </row>
    <row r="53" spans="1:17" ht="15.6" customHeight="1"/>
    <row r="54" spans="1:17" ht="15.6" customHeight="1"/>
    <row r="55" spans="1:17" ht="5.25" customHeight="1"/>
    <row r="56" spans="1:17" ht="15.6" customHeight="1"/>
    <row r="57" spans="1:17" ht="15.6" customHeight="1"/>
    <row r="58" spans="1:17" ht="15.6" customHeight="1"/>
    <row r="59" spans="1:17" ht="15.6" customHeight="1"/>
    <row r="60" spans="1:17" ht="15.6" customHeight="1"/>
    <row r="61" spans="1:17" ht="15.6" customHeight="1"/>
    <row r="62" spans="1:17" ht="15.6" customHeight="1">
      <c r="Q62" s="158"/>
    </row>
    <row r="63" spans="1:17" s="158" customFormat="1" ht="12.9" customHeight="1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</row>
    <row r="64" spans="1:17" ht="18" customHeight="1">
      <c r="L64" s="158"/>
      <c r="M64" s="158"/>
      <c r="N64" s="158"/>
      <c r="O64" s="158"/>
      <c r="P64" s="158"/>
    </row>
    <row r="65" ht="27" customHeight="1"/>
    <row r="86" spans="1:17" ht="18" customHeight="1">
      <c r="A86" s="156"/>
      <c r="B86" s="156"/>
      <c r="C86" s="156"/>
      <c r="D86" s="156"/>
      <c r="E86" s="156"/>
      <c r="F86" s="156"/>
      <c r="G86" s="156"/>
      <c r="H86" s="156"/>
      <c r="I86" s="156"/>
      <c r="J86" s="156"/>
      <c r="K86" s="156"/>
    </row>
    <row r="87" spans="1:17" ht="18" customHeight="1">
      <c r="A87" s="158"/>
      <c r="B87" s="158"/>
      <c r="C87" s="158"/>
      <c r="D87" s="158"/>
      <c r="E87" s="158"/>
      <c r="F87" s="158"/>
      <c r="G87" s="158"/>
      <c r="H87" s="158"/>
      <c r="I87" s="158"/>
      <c r="J87" s="158"/>
      <c r="K87" s="158"/>
    </row>
    <row r="96" spans="1:17" ht="18" customHeight="1">
      <c r="Q96" s="156"/>
    </row>
    <row r="97" spans="1:17" s="156" customFormat="1" ht="18" customHeight="1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8"/>
    </row>
    <row r="98" spans="1:17" s="158" customFormat="1" ht="12.9" customHeight="1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6"/>
      <c r="M98" s="156"/>
      <c r="N98" s="156"/>
      <c r="O98" s="156"/>
      <c r="P98" s="156"/>
      <c r="Q98" s="154"/>
    </row>
    <row r="99" spans="1:17" ht="18" customHeight="1">
      <c r="L99" s="158"/>
      <c r="M99" s="158"/>
      <c r="N99" s="158"/>
      <c r="O99" s="158"/>
      <c r="P99" s="158"/>
    </row>
    <row r="100" spans="1:17" ht="27" customHeight="1"/>
    <row r="128" spans="1:11" ht="18" customHeight="1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</row>
    <row r="129" spans="1:17" ht="18" customHeight="1">
      <c r="A129" s="158"/>
      <c r="B129" s="158"/>
      <c r="C129" s="158"/>
      <c r="D129" s="158"/>
      <c r="E129" s="158"/>
      <c r="F129" s="158"/>
      <c r="G129" s="158"/>
      <c r="H129" s="158"/>
      <c r="I129" s="158"/>
      <c r="J129" s="158"/>
      <c r="K129" s="158"/>
    </row>
    <row r="138" spans="1:17" ht="18" customHeight="1">
      <c r="Q138" s="156"/>
    </row>
    <row r="139" spans="1:17" s="156" customFormat="1" ht="18" customHeight="1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8"/>
    </row>
    <row r="140" spans="1:17" s="158" customFormat="1" ht="12.9" customHeight="1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6"/>
      <c r="M140" s="156"/>
      <c r="N140" s="156"/>
      <c r="O140" s="156"/>
      <c r="P140" s="156"/>
      <c r="Q140" s="154"/>
    </row>
    <row r="141" spans="1:17" ht="18" customHeight="1">
      <c r="L141" s="158"/>
      <c r="M141" s="158"/>
      <c r="N141" s="158"/>
      <c r="O141" s="158"/>
      <c r="P141" s="158"/>
    </row>
    <row r="142" spans="1:17" ht="27" customHeight="1"/>
    <row r="143" spans="1:17" ht="14.4" customHeight="1"/>
    <row r="144" spans="1:17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7" ht="14.4" customHeight="1"/>
    <row r="178" spans="1:17" ht="14.4" customHeight="1"/>
    <row r="179" spans="1:17" ht="14.4" customHeight="1"/>
    <row r="180" spans="1:17" ht="14.4" customHeight="1"/>
    <row r="181" spans="1:17" ht="14.4" customHeight="1"/>
    <row r="182" spans="1:17" ht="14.4" customHeight="1">
      <c r="A182" s="156"/>
      <c r="B182" s="156"/>
      <c r="C182" s="156"/>
      <c r="D182" s="156"/>
      <c r="E182" s="156"/>
      <c r="F182" s="156"/>
      <c r="G182" s="156"/>
      <c r="H182" s="156"/>
      <c r="I182" s="156"/>
      <c r="J182" s="156"/>
      <c r="K182" s="156"/>
    </row>
    <row r="183" spans="1:17" ht="14.4" customHeight="1">
      <c r="A183" s="158"/>
      <c r="B183" s="158"/>
      <c r="C183" s="158"/>
      <c r="D183" s="158"/>
      <c r="E183" s="158"/>
      <c r="F183" s="158"/>
      <c r="G183" s="158"/>
      <c r="H183" s="158"/>
      <c r="I183" s="158"/>
      <c r="J183" s="158"/>
      <c r="K183" s="158"/>
    </row>
    <row r="184" spans="1:17" ht="14.4" customHeight="1"/>
    <row r="185" spans="1:17" ht="14.4" customHeight="1"/>
    <row r="186" spans="1:17" ht="14.4" customHeight="1"/>
    <row r="187" spans="1:17" ht="14.4" customHeight="1"/>
    <row r="188" spans="1:17" ht="14.4" customHeight="1"/>
    <row r="189" spans="1:17" ht="14.4" customHeight="1"/>
    <row r="190" spans="1:17" ht="14.4" customHeight="1"/>
    <row r="191" spans="1:17" ht="14.4" customHeight="1"/>
    <row r="192" spans="1:17" ht="14.4" customHeight="1">
      <c r="Q192" s="156"/>
    </row>
    <row r="193" spans="1:17" s="156" customFormat="1" ht="14.4" customHeight="1">
      <c r="A193" s="154"/>
      <c r="B193" s="154"/>
      <c r="C193" s="154"/>
      <c r="D193" s="154"/>
      <c r="E193" s="154"/>
      <c r="F193" s="154"/>
      <c r="G193" s="154"/>
      <c r="H193" s="154"/>
      <c r="I193" s="154"/>
      <c r="J193" s="154"/>
      <c r="K193" s="154"/>
      <c r="L193" s="154"/>
      <c r="M193" s="154"/>
      <c r="N193" s="154"/>
      <c r="O193" s="154"/>
      <c r="P193" s="154"/>
      <c r="Q193" s="158"/>
    </row>
    <row r="194" spans="1:17" s="158" customFormat="1" ht="12.9" customHeight="1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6"/>
      <c r="M194" s="156"/>
      <c r="N194" s="156"/>
      <c r="O194" s="156"/>
      <c r="P194" s="156"/>
      <c r="Q194" s="154"/>
    </row>
    <row r="195" spans="1:17" ht="18" customHeight="1">
      <c r="L195" s="158"/>
      <c r="M195" s="158"/>
      <c r="N195" s="158"/>
      <c r="O195" s="158"/>
      <c r="P195" s="158"/>
    </row>
    <row r="196" spans="1:17" ht="27" customHeight="1"/>
    <row r="197" spans="1:17" ht="13.5" customHeight="1"/>
    <row r="198" spans="1:17" ht="13.5" customHeight="1"/>
    <row r="199" spans="1:17" ht="13.5" customHeight="1"/>
    <row r="200" spans="1:17" ht="13.5" customHeight="1"/>
    <row r="201" spans="1:17" ht="13.5" customHeight="1"/>
    <row r="202" spans="1:17" ht="13.5" customHeight="1"/>
    <row r="203" spans="1:17" ht="13.5" customHeight="1"/>
    <row r="204" spans="1:17" ht="13.5" customHeight="1"/>
    <row r="205" spans="1:17" ht="13.5" customHeight="1"/>
    <row r="206" spans="1:17" ht="13.5" customHeight="1"/>
    <row r="207" spans="1:17" ht="13.5" customHeight="1"/>
    <row r="208" spans="1:17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7" ht="13.5" customHeight="1"/>
    <row r="242" spans="1:17" ht="13.5" customHeight="1">
      <c r="A242" s="197"/>
      <c r="B242" s="197"/>
      <c r="C242" s="197"/>
      <c r="D242" s="197"/>
      <c r="E242" s="197"/>
      <c r="F242" s="197"/>
      <c r="G242" s="197"/>
      <c r="H242" s="197"/>
      <c r="I242" s="197"/>
      <c r="J242" s="197"/>
      <c r="K242" s="197"/>
    </row>
    <row r="243" spans="1:17" ht="13.5" customHeight="1"/>
    <row r="244" spans="1:17" ht="13.5" customHeight="1">
      <c r="A244" s="243"/>
      <c r="B244" s="243"/>
      <c r="C244" s="243"/>
      <c r="D244" s="243"/>
      <c r="E244" s="243"/>
      <c r="F244" s="243"/>
      <c r="G244" s="243"/>
      <c r="H244" s="243"/>
      <c r="I244" s="243"/>
      <c r="J244" s="243"/>
      <c r="K244" s="156"/>
    </row>
    <row r="245" spans="1:17" ht="13.5" customHeight="1">
      <c r="A245" s="243"/>
      <c r="B245" s="243"/>
      <c r="C245" s="243"/>
      <c r="D245" s="243"/>
      <c r="E245" s="243"/>
      <c r="F245" s="243"/>
      <c r="G245" s="243"/>
      <c r="H245" s="243"/>
      <c r="I245" s="243"/>
      <c r="J245" s="243"/>
      <c r="K245" s="156"/>
    </row>
    <row r="246" spans="1:17" ht="13.5" customHeight="1">
      <c r="A246" s="243"/>
      <c r="B246" s="243"/>
      <c r="C246" s="243"/>
      <c r="D246" s="243"/>
      <c r="E246" s="243"/>
      <c r="F246" s="243"/>
      <c r="G246" s="243"/>
      <c r="H246" s="243"/>
      <c r="I246" s="243"/>
      <c r="J246" s="243"/>
      <c r="K246" s="156"/>
    </row>
    <row r="247" spans="1:17" ht="13.5" customHeight="1">
      <c r="A247" s="243"/>
      <c r="B247" s="243"/>
      <c r="C247" s="243"/>
      <c r="D247" s="243"/>
      <c r="E247" s="243"/>
      <c r="F247" s="243"/>
      <c r="G247" s="243"/>
      <c r="H247" s="243"/>
      <c r="I247" s="243"/>
      <c r="J247" s="243"/>
      <c r="K247" s="156"/>
    </row>
    <row r="248" spans="1:17" ht="13.5" customHeight="1">
      <c r="A248" s="243"/>
      <c r="B248" s="243"/>
      <c r="C248" s="243"/>
      <c r="D248" s="243"/>
      <c r="E248" s="243"/>
      <c r="F248" s="243"/>
      <c r="G248" s="243"/>
      <c r="H248" s="243"/>
      <c r="I248" s="243"/>
      <c r="J248" s="243"/>
      <c r="K248" s="156"/>
    </row>
    <row r="249" spans="1:17" ht="13.5" customHeight="1">
      <c r="A249" s="243"/>
      <c r="B249" s="243"/>
      <c r="C249" s="243"/>
      <c r="D249" s="243"/>
      <c r="E249" s="243"/>
      <c r="F249" s="243"/>
      <c r="G249" s="243"/>
      <c r="H249" s="243"/>
      <c r="I249" s="243"/>
      <c r="J249" s="243"/>
      <c r="K249" s="156"/>
    </row>
    <row r="250" spans="1:17" ht="13.5" customHeight="1">
      <c r="A250" s="243"/>
      <c r="B250" s="243"/>
      <c r="C250" s="243"/>
      <c r="D250" s="243"/>
      <c r="E250" s="243"/>
      <c r="F250" s="243"/>
      <c r="G250" s="243"/>
      <c r="H250" s="243"/>
      <c r="I250" s="243"/>
      <c r="J250" s="243"/>
    </row>
    <row r="251" spans="1:17" ht="13.5" customHeight="1">
      <c r="A251" s="243"/>
      <c r="B251" s="243"/>
      <c r="C251" s="243"/>
      <c r="D251" s="243"/>
      <c r="E251" s="243"/>
      <c r="F251" s="243"/>
      <c r="G251" s="243"/>
      <c r="H251" s="243"/>
      <c r="I251" s="243"/>
      <c r="J251" s="243"/>
    </row>
    <row r="252" spans="1:17" ht="13.5" customHeight="1">
      <c r="A252" s="243"/>
      <c r="B252" s="243"/>
      <c r="C252" s="243"/>
      <c r="D252" s="243"/>
      <c r="E252" s="243"/>
      <c r="F252" s="243"/>
      <c r="G252" s="243"/>
      <c r="H252" s="243"/>
      <c r="I252" s="243"/>
      <c r="J252" s="243"/>
      <c r="K252" s="156"/>
      <c r="Q252" s="197"/>
    </row>
    <row r="253" spans="1:17" s="197" customFormat="1" ht="13.5" customHeight="1">
      <c r="A253" s="243"/>
      <c r="B253" s="243"/>
      <c r="C253" s="243"/>
      <c r="D253" s="243"/>
      <c r="E253" s="243"/>
      <c r="F253" s="243"/>
      <c r="G253" s="243"/>
      <c r="H253" s="243"/>
      <c r="I253" s="243"/>
      <c r="J253" s="243"/>
      <c r="K253" s="156"/>
      <c r="L253" s="154"/>
      <c r="M253" s="154"/>
      <c r="N253" s="154"/>
      <c r="O253" s="154"/>
      <c r="P253" s="154"/>
      <c r="Q253" s="154"/>
    </row>
    <row r="254" spans="1:17" ht="15" customHeight="1">
      <c r="A254" s="156"/>
      <c r="B254" s="156"/>
      <c r="C254" s="156"/>
      <c r="D254" s="156"/>
      <c r="E254" s="156"/>
      <c r="F254" s="156"/>
      <c r="G254" s="156"/>
      <c r="H254" s="156"/>
      <c r="I254" s="156"/>
      <c r="J254" s="156"/>
      <c r="K254" s="156"/>
      <c r="L254" s="197"/>
      <c r="M254" s="197"/>
      <c r="N254" s="197"/>
      <c r="O254" s="197"/>
      <c r="P254" s="197"/>
      <c r="Q254" s="156"/>
    </row>
    <row r="255" spans="1:17" s="156" customFormat="1" ht="18" customHeight="1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  <c r="N255" s="154"/>
      <c r="O255" s="154"/>
      <c r="P255" s="154"/>
    </row>
    <row r="256" spans="1:17" s="156" customFormat="1" ht="18" customHeight="1">
      <c r="A256" s="154"/>
      <c r="B256" s="154"/>
      <c r="C256" s="154"/>
      <c r="D256" s="154"/>
      <c r="E256" s="154"/>
      <c r="F256" s="154"/>
      <c r="G256" s="154"/>
      <c r="H256" s="154"/>
      <c r="I256" s="154"/>
      <c r="J256" s="154"/>
      <c r="K256" s="154"/>
    </row>
    <row r="257" spans="1:17" s="156" customFormat="1" ht="18" customHeight="1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</row>
    <row r="258" spans="1:17" s="156" customFormat="1" ht="18" customHeight="1">
      <c r="A258" s="154"/>
      <c r="B258" s="154"/>
      <c r="C258" s="154"/>
      <c r="D258" s="154"/>
      <c r="E258" s="154"/>
      <c r="F258" s="154"/>
      <c r="G258" s="154"/>
      <c r="H258" s="154"/>
      <c r="I258" s="154"/>
      <c r="J258" s="154"/>
      <c r="K258" s="154"/>
    </row>
    <row r="259" spans="1:17" s="156" customFormat="1" ht="18" customHeight="1">
      <c r="A259" s="154"/>
      <c r="B259" s="154"/>
      <c r="C259" s="154"/>
      <c r="D259" s="154"/>
      <c r="E259" s="154"/>
      <c r="F259" s="154"/>
      <c r="G259" s="154"/>
      <c r="H259" s="154"/>
      <c r="I259" s="154"/>
      <c r="J259" s="154"/>
      <c r="K259" s="154"/>
    </row>
    <row r="260" spans="1:17" s="156" customFormat="1" ht="18" customHeight="1">
      <c r="A260" s="154"/>
      <c r="B260" s="154"/>
      <c r="C260" s="154"/>
      <c r="D260" s="154"/>
      <c r="E260" s="154"/>
      <c r="F260" s="154"/>
      <c r="G260" s="154"/>
      <c r="H260" s="154"/>
      <c r="I260" s="154"/>
      <c r="J260" s="154"/>
      <c r="K260" s="154"/>
      <c r="Q260" s="154"/>
    </row>
    <row r="261" spans="1:17" ht="18" customHeight="1">
      <c r="L261" s="156"/>
      <c r="M261" s="156"/>
      <c r="N261" s="156"/>
      <c r="O261" s="156"/>
      <c r="P261" s="156"/>
    </row>
    <row r="262" spans="1:17" ht="18" customHeight="1">
      <c r="Q262" s="156"/>
    </row>
    <row r="263" spans="1:17" s="156" customFormat="1" ht="18" customHeight="1">
      <c r="A263" s="154"/>
      <c r="B263" s="154"/>
      <c r="C263" s="154"/>
      <c r="D263" s="154"/>
      <c r="E263" s="154"/>
      <c r="F263" s="154"/>
      <c r="G263" s="154"/>
      <c r="H263" s="154"/>
      <c r="I263" s="154"/>
      <c r="J263" s="154"/>
      <c r="K263" s="154"/>
      <c r="L263" s="154"/>
      <c r="M263" s="154"/>
      <c r="N263" s="154"/>
      <c r="O263" s="154"/>
      <c r="P263" s="154"/>
    </row>
    <row r="264" spans="1:17" s="156" customFormat="1" ht="18" customHeight="1">
      <c r="A264" s="154"/>
      <c r="B264" s="154"/>
      <c r="C264" s="154"/>
      <c r="D264" s="154"/>
      <c r="E264" s="154"/>
      <c r="F264" s="154"/>
      <c r="G264" s="154"/>
      <c r="H264" s="154"/>
      <c r="I264" s="154"/>
      <c r="J264" s="154"/>
      <c r="K264" s="154"/>
    </row>
    <row r="265" spans="1:17" s="156" customFormat="1" ht="18" customHeight="1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Q265" s="154"/>
    </row>
    <row r="266" spans="1:17" ht="18" customHeight="1">
      <c r="L266" s="156"/>
      <c r="M266" s="156"/>
      <c r="N266" s="156"/>
      <c r="O266" s="156"/>
      <c r="P266" s="156"/>
    </row>
    <row r="267" spans="1:17" ht="15" customHeight="1"/>
    <row r="268" spans="1:17" ht="15" customHeight="1"/>
    <row r="269" spans="1:17" ht="15" customHeight="1"/>
    <row r="270" spans="1:17" ht="15" customHeight="1"/>
    <row r="271" spans="1:17" ht="15" customHeight="1"/>
    <row r="272" spans="1:17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</sheetData>
  <mergeCells count="41">
    <mergeCell ref="A1:F1"/>
    <mergeCell ref="L31:M31"/>
    <mergeCell ref="L32:M32"/>
    <mergeCell ref="L33:M33"/>
    <mergeCell ref="L19:M19"/>
    <mergeCell ref="L20:M20"/>
    <mergeCell ref="L21:M21"/>
    <mergeCell ref="L22:M22"/>
    <mergeCell ref="L23:M23"/>
    <mergeCell ref="L24:M24"/>
    <mergeCell ref="L18:M18"/>
    <mergeCell ref="L7:M7"/>
    <mergeCell ref="L8:M8"/>
    <mergeCell ref="L9:M9"/>
    <mergeCell ref="L10:M10"/>
    <mergeCell ref="L11:M11"/>
    <mergeCell ref="L40:M40"/>
    <mergeCell ref="L37:M37"/>
    <mergeCell ref="L38:M38"/>
    <mergeCell ref="L39:M39"/>
    <mergeCell ref="L41:M41"/>
    <mergeCell ref="L35:M35"/>
    <mergeCell ref="L36:M36"/>
    <mergeCell ref="L25:M25"/>
    <mergeCell ref="L26:M26"/>
    <mergeCell ref="L27:M27"/>
    <mergeCell ref="L28:M28"/>
    <mergeCell ref="L29:M29"/>
    <mergeCell ref="L30:M30"/>
    <mergeCell ref="L34:M34"/>
    <mergeCell ref="L17:M17"/>
    <mergeCell ref="A2:M2"/>
    <mergeCell ref="A3:M3"/>
    <mergeCell ref="A4:M4"/>
    <mergeCell ref="A6:K6"/>
    <mergeCell ref="L6:M6"/>
    <mergeCell ref="L12:M12"/>
    <mergeCell ref="L13:M13"/>
    <mergeCell ref="L14:M14"/>
    <mergeCell ref="L15:M15"/>
    <mergeCell ref="L16:M16"/>
  </mergeCells>
  <phoneticPr fontId="2"/>
  <dataValidations count="1">
    <dataValidation type="list" allowBlank="1" showInputMessage="1" showErrorMessage="1" sqref="A1:F1" xr:uid="{00000000-0002-0000-3600-000000000000}">
      <formula1>$Q$4:$Q$8</formula1>
    </dataValidation>
  </dataValidations>
  <printOptions horizontalCentered="1"/>
  <pageMargins left="0" right="0" top="0.51181102362204722" bottom="0.59055118110236227" header="0.35433070866141736" footer="0.31496062992125984"/>
  <pageSetup paperSize="9" scale="122" firstPageNumber="2" orientation="portrait" cellComments="asDisplayed" useFirstPageNumber="1" r:id="rId1"/>
  <headerFooter alignWithMargins="0">
    <oddFooter>&amp;C&amp;P</oddFooter>
  </headerFooter>
  <rowBreaks count="2" manualBreakCount="2">
    <brk id="138" max="16383" man="1"/>
    <brk id="192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0000"/>
  </sheetPr>
  <dimension ref="A1:T295"/>
  <sheetViews>
    <sheetView topLeftCell="A37" zoomScaleNormal="100" workbookViewId="0">
      <selection activeCell="B6" sqref="B6:K7"/>
    </sheetView>
  </sheetViews>
  <sheetFormatPr defaultColWidth="9" defaultRowHeight="18" customHeight="1"/>
  <cols>
    <col min="1" max="1" width="1.109375" style="154" customWidth="1"/>
    <col min="2" max="2" width="1.6640625" style="154" customWidth="1"/>
    <col min="3" max="8" width="2" style="154" customWidth="1"/>
    <col min="9" max="9" width="8.88671875" style="154" customWidth="1"/>
    <col min="10" max="10" width="4.6640625" style="154" customWidth="1"/>
    <col min="11" max="11" width="6.77734375" style="154" customWidth="1"/>
    <col min="12" max="13" width="11" style="154" customWidth="1"/>
    <col min="14" max="14" width="1" style="154" customWidth="1"/>
    <col min="15" max="16384" width="9" style="154"/>
  </cols>
  <sheetData>
    <row r="1" spans="1:16" ht="18" customHeight="1" thickBot="1">
      <c r="B1" s="1107" t="s">
        <v>1102</v>
      </c>
      <c r="C1" s="1108"/>
      <c r="D1" s="1108"/>
      <c r="E1" s="1108"/>
      <c r="F1" s="1108"/>
      <c r="G1" s="1108"/>
      <c r="H1" s="1109"/>
      <c r="I1" s="468"/>
      <c r="J1" s="468"/>
      <c r="K1" s="468"/>
      <c r="L1" s="468"/>
      <c r="M1" s="468" t="s">
        <v>824</v>
      </c>
    </row>
    <row r="2" spans="1:16" ht="18.75" customHeight="1">
      <c r="A2" s="200"/>
      <c r="B2" s="1027" t="s">
        <v>825</v>
      </c>
      <c r="C2" s="1027"/>
      <c r="D2" s="1027"/>
      <c r="E2" s="1027"/>
      <c r="F2" s="1027"/>
      <c r="G2" s="1027"/>
      <c r="H2" s="1027"/>
      <c r="I2" s="1027"/>
      <c r="J2" s="1027"/>
      <c r="K2" s="1027"/>
      <c r="L2" s="1027"/>
      <c r="M2" s="1027"/>
      <c r="P2" s="3"/>
    </row>
    <row r="3" spans="1:16" ht="14.4" customHeight="1">
      <c r="A3" s="244"/>
      <c r="B3" s="1028" t="s">
        <v>826</v>
      </c>
      <c r="C3" s="1028"/>
      <c r="D3" s="1028"/>
      <c r="E3" s="1028"/>
      <c r="F3" s="1028"/>
      <c r="G3" s="1028"/>
      <c r="H3" s="1028"/>
      <c r="I3" s="1028"/>
      <c r="J3" s="1028"/>
      <c r="K3" s="1028"/>
      <c r="L3" s="1028"/>
      <c r="M3" s="1028"/>
      <c r="P3" s="3" t="s">
        <v>146</v>
      </c>
    </row>
    <row r="4" spans="1:16" ht="14.4" customHeight="1">
      <c r="A4" s="244"/>
      <c r="B4" s="1028" t="s">
        <v>651</v>
      </c>
      <c r="C4" s="1028"/>
      <c r="D4" s="1028"/>
      <c r="E4" s="1028"/>
      <c r="F4" s="1028"/>
      <c r="G4" s="1028"/>
      <c r="H4" s="1028"/>
      <c r="I4" s="1028"/>
      <c r="J4" s="1028"/>
      <c r="K4" s="1028"/>
      <c r="L4" s="1028"/>
      <c r="M4" s="1028"/>
      <c r="P4" s="1" t="str">
        <f>構成団体按分後財務書類!C1</f>
        <v>長万部町</v>
      </c>
    </row>
    <row r="5" spans="1:16" ht="15.75" customHeight="1" thickBot="1">
      <c r="A5" s="244"/>
      <c r="B5" s="199"/>
      <c r="C5" s="200"/>
      <c r="D5" s="200"/>
      <c r="E5" s="200"/>
      <c r="F5" s="200"/>
      <c r="G5" s="200"/>
      <c r="H5" s="200"/>
      <c r="I5" s="201"/>
      <c r="J5" s="200"/>
      <c r="K5" s="245"/>
      <c r="L5" s="200"/>
      <c r="M5" s="246" t="s">
        <v>827</v>
      </c>
      <c r="P5" s="1" t="str">
        <f>構成団体按分後財務書類!D1</f>
        <v>八雲町</v>
      </c>
    </row>
    <row r="6" spans="1:16" ht="12.75" customHeight="1">
      <c r="B6" s="1140" t="s">
        <v>653</v>
      </c>
      <c r="C6" s="1141"/>
      <c r="D6" s="1141"/>
      <c r="E6" s="1141"/>
      <c r="F6" s="1141"/>
      <c r="G6" s="1141"/>
      <c r="H6" s="1141"/>
      <c r="I6" s="1142"/>
      <c r="J6" s="1146" t="s">
        <v>828</v>
      </c>
      <c r="K6" s="1141"/>
      <c r="L6" s="247"/>
      <c r="M6" s="248"/>
      <c r="P6" s="1">
        <f>構成団体按分後財務書類!E1</f>
        <v>0</v>
      </c>
    </row>
    <row r="7" spans="1:16" ht="29.25" customHeight="1" thickBot="1">
      <c r="B7" s="1143"/>
      <c r="C7" s="1144"/>
      <c r="D7" s="1144"/>
      <c r="E7" s="1144"/>
      <c r="F7" s="1144"/>
      <c r="G7" s="1144"/>
      <c r="H7" s="1144"/>
      <c r="I7" s="1145"/>
      <c r="J7" s="1147"/>
      <c r="K7" s="1144"/>
      <c r="L7" s="249" t="s">
        <v>829</v>
      </c>
      <c r="M7" s="250" t="s">
        <v>830</v>
      </c>
      <c r="P7" s="1">
        <f>構成団体按分後財務書類!F1</f>
        <v>0</v>
      </c>
    </row>
    <row r="8" spans="1:16" ht="15.9" customHeight="1">
      <c r="A8" s="158"/>
      <c r="B8" s="251" t="s">
        <v>740</v>
      </c>
      <c r="C8" s="252"/>
      <c r="D8" s="253"/>
      <c r="E8" s="253"/>
      <c r="F8" s="253"/>
      <c r="G8" s="253"/>
      <c r="H8" s="253"/>
      <c r="I8" s="254"/>
      <c r="J8" s="1037">
        <f>SUM(L8:M8)</f>
        <v>0</v>
      </c>
      <c r="K8" s="1038"/>
      <c r="L8" s="255" t="b">
        <f>IF($B$1=$P$4,構成団体按分後財務書類!F149,IF($B$1=$P$5,構成団体按分後財務書類!I149,IF($B$1=$P$6,構成団体按分後財務書類!L149,IF($B$1=$P$7,構成団体按分後財務書類!O149,IF($B$1=$P$8,構成団体按分後財務書類!R149)))))</f>
        <v>0</v>
      </c>
      <c r="M8" s="256" t="b">
        <f>IF($B$1=$P$4,構成団体按分後財務書類!G149,IF($B$1=$P$5,構成団体按分後財務書類!J149,IF($B$1=$P$6,構成団体按分後財務書類!M149,IF($B$1=$P$7,構成団体按分後財務書類!P149,IF($B$1=$P$8,構成団体按分後財務書類!S149)))))</f>
        <v>0</v>
      </c>
      <c r="P8" s="1">
        <f>構成団体按分後財務書類!G1</f>
        <v>0</v>
      </c>
    </row>
    <row r="9" spans="1:16" ht="15.9" customHeight="1">
      <c r="A9" s="158"/>
      <c r="B9" s="257"/>
      <c r="C9" s="258" t="s">
        <v>831</v>
      </c>
      <c r="D9" s="259"/>
      <c r="E9" s="259"/>
      <c r="F9" s="259"/>
      <c r="G9" s="259"/>
      <c r="H9" s="259"/>
      <c r="I9" s="260"/>
      <c r="J9" s="1039">
        <f>SUM(L9:M9)</f>
        <v>0</v>
      </c>
      <c r="K9" s="1040"/>
      <c r="L9" s="261"/>
      <c r="M9" s="262" t="b">
        <f>IF($B$1=$P$4,構成団体按分後財務書類!G150,IF($B$1=$P$5,構成団体按分後財務書類!J150,IF($B$1=$P$6,構成団体按分後財務書類!M150,IF($B$1=$P$7,構成団体按分後財務書類!P150,IF($B$1=$P$8,構成団体按分後財務書類!S150)))))</f>
        <v>0</v>
      </c>
    </row>
    <row r="10" spans="1:16" ht="15.9" customHeight="1">
      <c r="B10" s="263"/>
      <c r="C10" s="264" t="s">
        <v>728</v>
      </c>
      <c r="D10" s="260"/>
      <c r="E10" s="260"/>
      <c r="F10" s="260"/>
      <c r="G10" s="260"/>
      <c r="H10" s="260"/>
      <c r="I10" s="260"/>
      <c r="J10" s="1041">
        <f>SUM(L10:M10)</f>
        <v>0</v>
      </c>
      <c r="K10" s="1042"/>
      <c r="L10" s="261"/>
      <c r="M10" s="262">
        <f>SUM(M11:M12)</f>
        <v>0</v>
      </c>
    </row>
    <row r="11" spans="1:16" ht="15.9" customHeight="1">
      <c r="B11" s="265"/>
      <c r="C11" s="264"/>
      <c r="D11" s="266" t="s">
        <v>729</v>
      </c>
      <c r="E11" s="266"/>
      <c r="F11" s="266"/>
      <c r="G11" s="266"/>
      <c r="H11" s="266"/>
      <c r="I11" s="232"/>
      <c r="J11" s="1041">
        <f>SUM(L11:M11)</f>
        <v>0</v>
      </c>
      <c r="K11" s="1042"/>
      <c r="L11" s="261"/>
      <c r="M11" s="262" t="b">
        <f>IF($B$1=$P$4,構成団体按分後財務書類!G152,IF($B$1=$P$5,構成団体按分後財務書類!J152,IF($B$1=$P$6,構成団体按分後財務書類!M152,IF($B$1=$P$7,構成団体按分後財務書類!P152,IF($B$1=$P$8,構成団体按分後財務書類!S152)))))</f>
        <v>0</v>
      </c>
    </row>
    <row r="12" spans="1:16" ht="15.9" customHeight="1">
      <c r="B12" s="267"/>
      <c r="C12" s="268"/>
      <c r="D12" s="268" t="s">
        <v>832</v>
      </c>
      <c r="E12" s="268"/>
      <c r="F12" s="268"/>
      <c r="G12" s="268"/>
      <c r="H12" s="268"/>
      <c r="I12" s="269"/>
      <c r="J12" s="1043">
        <f>SUM(L12:M12)</f>
        <v>0</v>
      </c>
      <c r="K12" s="1044"/>
      <c r="L12" s="270"/>
      <c r="M12" s="271" t="b">
        <f>IF($B$1=$P$4,構成団体按分後財務書類!G153,IF($B$1=$P$5,構成団体按分後財務書類!J153,IF($B$1=$P$6,構成団体按分後財務書類!M153,IF($B$1=$P$7,構成団体按分後財務書類!P153,IF($B$1=$P$8,構成団体按分後財務書類!S153)))))</f>
        <v>0</v>
      </c>
    </row>
    <row r="13" spans="1:16" ht="15.9" customHeight="1">
      <c r="B13" s="272"/>
      <c r="C13" s="273" t="s">
        <v>833</v>
      </c>
      <c r="D13" s="274"/>
      <c r="E13" s="274"/>
      <c r="F13" s="275"/>
      <c r="G13" s="275"/>
      <c r="H13" s="275"/>
      <c r="I13" s="276"/>
      <c r="J13" s="1045">
        <f>SUM(M13)</f>
        <v>0</v>
      </c>
      <c r="K13" s="1046"/>
      <c r="L13" s="277"/>
      <c r="M13" s="278">
        <f>M10+M9</f>
        <v>0</v>
      </c>
    </row>
    <row r="14" spans="1:16" ht="15.9" customHeight="1">
      <c r="B14" s="257"/>
      <c r="C14" s="279" t="s">
        <v>834</v>
      </c>
      <c r="D14" s="279"/>
      <c r="E14" s="279"/>
      <c r="F14" s="266"/>
      <c r="G14" s="266"/>
      <c r="H14" s="266"/>
      <c r="I14" s="264"/>
      <c r="J14" s="1053"/>
      <c r="K14" s="1054"/>
      <c r="L14" s="280">
        <f>SUM(L15:L18)</f>
        <v>0</v>
      </c>
      <c r="M14" s="262">
        <f>SUM(M15:M18)</f>
        <v>0</v>
      </c>
    </row>
    <row r="15" spans="1:16" ht="15.9" customHeight="1">
      <c r="B15" s="257"/>
      <c r="C15" s="279"/>
      <c r="D15" s="279" t="s">
        <v>733</v>
      </c>
      <c r="E15" s="266"/>
      <c r="F15" s="266"/>
      <c r="G15" s="266"/>
      <c r="H15" s="266"/>
      <c r="I15" s="264"/>
      <c r="J15" s="1053"/>
      <c r="K15" s="1054"/>
      <c r="L15" s="280">
        <f>-M15</f>
        <v>0</v>
      </c>
      <c r="M15" s="262" t="b">
        <f>IF($B$1=$P$4,構成団体按分後財務書類!G156,IF($B$1=$P$5,構成団体按分後財務書類!J156,IF($B$1=$P$6,構成団体按分後財務書類!M156,IF($B$1=$P$7,構成団体按分後財務書類!P156,IF($B$1=$P$8,構成団体按分後財務書類!S156)))))</f>
        <v>0</v>
      </c>
    </row>
    <row r="16" spans="1:16" ht="15.9" customHeight="1">
      <c r="B16" s="257"/>
      <c r="C16" s="279"/>
      <c r="D16" s="279" t="s">
        <v>734</v>
      </c>
      <c r="E16" s="279"/>
      <c r="F16" s="266"/>
      <c r="G16" s="266"/>
      <c r="H16" s="266"/>
      <c r="I16" s="264"/>
      <c r="J16" s="1053"/>
      <c r="K16" s="1054"/>
      <c r="L16" s="280">
        <f>-M16</f>
        <v>0</v>
      </c>
      <c r="M16" s="262" t="b">
        <f>IF($B$1=$P$4,構成団体按分後財務書類!G157,IF($B$1=$P$5,構成団体按分後財務書類!J157,IF($B$1=$P$6,構成団体按分後財務書類!M157,IF($B$1=$P$7,構成団体按分後財務書類!P157,IF($B$1=$P$8,構成団体按分後財務書類!S157)))))</f>
        <v>0</v>
      </c>
    </row>
    <row r="17" spans="2:20" ht="15.9" customHeight="1">
      <c r="B17" s="257"/>
      <c r="C17" s="279"/>
      <c r="D17" s="279" t="s">
        <v>735</v>
      </c>
      <c r="E17" s="279"/>
      <c r="F17" s="266"/>
      <c r="G17" s="266"/>
      <c r="H17" s="266"/>
      <c r="I17" s="264"/>
      <c r="J17" s="1053"/>
      <c r="K17" s="1054"/>
      <c r="L17" s="280">
        <f>-M17</f>
        <v>0</v>
      </c>
      <c r="M17" s="262" t="b">
        <f>IF($B$1=$P$4,構成団体按分後財務書類!G158,IF($B$1=$P$5,構成団体按分後財務書類!J158,IF($B$1=$P$6,構成団体按分後財務書類!M158,IF($B$1=$P$7,構成団体按分後財務書類!P158,IF($B$1=$P$8,構成団体按分後財務書類!S158)))))</f>
        <v>0</v>
      </c>
    </row>
    <row r="18" spans="2:20" ht="15.9" customHeight="1">
      <c r="B18" s="257"/>
      <c r="C18" s="279"/>
      <c r="D18" s="279" t="s">
        <v>736</v>
      </c>
      <c r="E18" s="279"/>
      <c r="F18" s="266"/>
      <c r="G18" s="281"/>
      <c r="H18" s="266"/>
      <c r="I18" s="264"/>
      <c r="J18" s="1053"/>
      <c r="K18" s="1054"/>
      <c r="L18" s="280">
        <f>-M18</f>
        <v>0</v>
      </c>
      <c r="M18" s="262" t="b">
        <f>IF($B$1=$P$4,構成団体按分後財務書類!G159,IF($B$1=$P$5,構成団体按分後財務書類!J159,IF($B$1=$P$6,構成団体按分後財務書類!M159,IF($B$1=$P$7,構成団体按分後財務書類!P159,IF($B$1=$P$8,構成団体按分後財務書類!S159)))))</f>
        <v>0</v>
      </c>
    </row>
    <row r="19" spans="2:20" ht="15.9" customHeight="1">
      <c r="B19" s="257"/>
      <c r="C19" s="279" t="s">
        <v>737</v>
      </c>
      <c r="D19" s="282"/>
      <c r="E19" s="282"/>
      <c r="F19" s="282"/>
      <c r="G19" s="282"/>
      <c r="H19" s="282"/>
      <c r="I19" s="260"/>
      <c r="J19" s="1041">
        <f>SUM(L19)</f>
        <v>0</v>
      </c>
      <c r="K19" s="1047"/>
      <c r="L19" s="280"/>
      <c r="M19" s="283"/>
    </row>
    <row r="20" spans="2:20" ht="15.9" customHeight="1">
      <c r="B20" s="257"/>
      <c r="C20" s="279" t="s">
        <v>835</v>
      </c>
      <c r="D20" s="284"/>
      <c r="E20" s="282"/>
      <c r="F20" s="282"/>
      <c r="G20" s="282"/>
      <c r="H20" s="282"/>
      <c r="I20" s="260"/>
      <c r="J20" s="1041">
        <f>SUM(L20)</f>
        <v>0</v>
      </c>
      <c r="K20" s="1047"/>
      <c r="L20" s="280"/>
      <c r="M20" s="283"/>
    </row>
    <row r="21" spans="2:20" ht="15.9" customHeight="1">
      <c r="B21" s="267"/>
      <c r="C21" s="268" t="s">
        <v>710</v>
      </c>
      <c r="D21" s="285"/>
      <c r="E21" s="285"/>
      <c r="F21" s="286"/>
      <c r="G21" s="286"/>
      <c r="H21" s="286"/>
      <c r="I21" s="287"/>
      <c r="J21" s="1043">
        <f>SUM(L21:M21)</f>
        <v>0</v>
      </c>
      <c r="K21" s="1048"/>
      <c r="L21" s="288"/>
      <c r="M21" s="289"/>
      <c r="N21" s="202"/>
      <c r="O21" s="202"/>
      <c r="P21" s="202"/>
      <c r="Q21" s="233"/>
      <c r="R21" s="233"/>
      <c r="S21" s="233"/>
      <c r="T21" s="233"/>
    </row>
    <row r="22" spans="2:20" ht="15.9" customHeight="1" thickBot="1">
      <c r="B22" s="290"/>
      <c r="C22" s="291" t="s">
        <v>836</v>
      </c>
      <c r="D22" s="292"/>
      <c r="E22" s="293"/>
      <c r="F22" s="293"/>
      <c r="G22" s="294"/>
      <c r="H22" s="293"/>
      <c r="I22" s="295"/>
      <c r="J22" s="1049">
        <f>SUM(L22:M22)</f>
        <v>0</v>
      </c>
      <c r="K22" s="1050"/>
      <c r="L22" s="296">
        <f>SUM(L14,L19,L20,L21)</f>
        <v>0</v>
      </c>
      <c r="M22" s="297">
        <f>SUM(M13:M14)</f>
        <v>0</v>
      </c>
      <c r="N22" s="202"/>
      <c r="O22" s="202"/>
      <c r="P22" s="202"/>
      <c r="Q22" s="233"/>
      <c r="R22" s="233"/>
      <c r="S22" s="233"/>
      <c r="T22" s="233"/>
    </row>
    <row r="23" spans="2:20" ht="15.9" customHeight="1" thickBot="1">
      <c r="B23" s="298" t="s">
        <v>837</v>
      </c>
      <c r="C23" s="299"/>
      <c r="D23" s="300"/>
      <c r="E23" s="300"/>
      <c r="F23" s="301"/>
      <c r="G23" s="301"/>
      <c r="H23" s="301"/>
      <c r="I23" s="302"/>
      <c r="J23" s="1051">
        <f>SUM(L23:M23)</f>
        <v>0</v>
      </c>
      <c r="K23" s="1052"/>
      <c r="L23" s="303">
        <f>L22+L8</f>
        <v>0</v>
      </c>
      <c r="M23" s="304">
        <f>M8+M22</f>
        <v>0</v>
      </c>
      <c r="N23" s="202"/>
      <c r="O23" s="202"/>
      <c r="P23" s="202"/>
      <c r="Q23" s="233"/>
      <c r="R23" s="233"/>
      <c r="S23" s="233"/>
      <c r="T23" s="233"/>
    </row>
    <row r="24" spans="2:20" ht="6.75" customHeight="1">
      <c r="B24" s="305"/>
      <c r="C24" s="306"/>
      <c r="D24" s="306"/>
      <c r="E24" s="306"/>
      <c r="F24" s="306"/>
      <c r="G24" s="306"/>
      <c r="H24" s="306"/>
      <c r="I24" s="306"/>
      <c r="M24" s="202"/>
      <c r="N24" s="202"/>
      <c r="O24" s="202"/>
      <c r="P24" s="202"/>
      <c r="Q24" s="233"/>
      <c r="R24" s="233"/>
      <c r="S24" s="233"/>
      <c r="T24" s="233"/>
    </row>
    <row r="25" spans="2:20" ht="15.6" customHeight="1">
      <c r="B25" s="307"/>
      <c r="C25" s="307"/>
      <c r="D25" s="307"/>
      <c r="E25" s="307"/>
      <c r="F25" s="307"/>
      <c r="G25" s="307"/>
      <c r="H25" s="307"/>
      <c r="I25" s="307"/>
      <c r="K25" s="374"/>
      <c r="M25" s="202"/>
      <c r="N25" s="202"/>
      <c r="O25" s="202"/>
      <c r="P25" s="202"/>
      <c r="Q25" s="233"/>
      <c r="R25" s="233"/>
      <c r="S25" s="233"/>
      <c r="T25" s="233"/>
    </row>
    <row r="26" spans="2:20" ht="15.6" customHeight="1">
      <c r="B26" s="307"/>
      <c r="C26" s="307"/>
      <c r="D26" s="307"/>
      <c r="E26" s="307"/>
      <c r="F26" s="307"/>
      <c r="G26" s="307"/>
      <c r="H26" s="307"/>
      <c r="I26" s="307"/>
    </row>
    <row r="27" spans="2:20" ht="15.6" customHeight="1"/>
    <row r="28" spans="2:20" ht="15.6" customHeight="1"/>
    <row r="29" spans="2:20" ht="15.6" customHeight="1"/>
    <row r="30" spans="2:20" ht="15.6" customHeight="1"/>
    <row r="31" spans="2:20" ht="15.6" customHeight="1"/>
    <row r="32" spans="2:20" ht="15.6" customHeight="1"/>
    <row r="33" ht="15.6" customHeight="1"/>
    <row r="34" ht="15.6" customHeight="1"/>
    <row r="35" ht="15.6" customHeight="1"/>
    <row r="36" ht="15.6" customHeight="1"/>
    <row r="37" ht="15.6" customHeight="1"/>
    <row r="38" ht="15.6" customHeight="1"/>
    <row r="39" ht="15.6" customHeight="1"/>
    <row r="40" ht="15.6" customHeight="1"/>
    <row r="41" ht="15.6" customHeight="1"/>
    <row r="42" ht="15.6" customHeight="1"/>
    <row r="43" ht="15.6" customHeight="1"/>
    <row r="44" ht="15.6" customHeight="1"/>
    <row r="45" ht="15.6" customHeight="1"/>
    <row r="46" ht="15.6" customHeight="1"/>
    <row r="47" ht="15.6" customHeight="1"/>
    <row r="48" ht="15.6" customHeight="1"/>
    <row r="49" spans="2:9" ht="15.6" customHeight="1"/>
    <row r="50" spans="2:9" ht="15.6" customHeight="1"/>
    <row r="51" spans="2:9" ht="15.6" customHeight="1"/>
    <row r="52" spans="2:9" ht="15.6" customHeight="1"/>
    <row r="53" spans="2:9" ht="15.6" customHeight="1"/>
    <row r="54" spans="2:9" ht="15.6" customHeight="1"/>
    <row r="55" spans="2:9" ht="15.6" customHeight="1"/>
    <row r="56" spans="2:9" ht="15.6" customHeight="1"/>
    <row r="57" spans="2:9" ht="21" customHeight="1"/>
    <row r="58" spans="2:9" ht="4.5" customHeight="1"/>
    <row r="59" spans="2:9" ht="15.75" customHeight="1">
      <c r="B59" s="156"/>
      <c r="C59" s="156"/>
      <c r="D59" s="156"/>
      <c r="E59" s="156"/>
      <c r="F59" s="156"/>
      <c r="G59" s="156"/>
      <c r="H59" s="156"/>
      <c r="I59" s="156"/>
    </row>
    <row r="60" spans="2:9" ht="15.6" customHeight="1">
      <c r="B60" s="158"/>
      <c r="C60" s="158"/>
      <c r="D60" s="158"/>
      <c r="E60" s="158"/>
      <c r="F60" s="158"/>
      <c r="G60" s="158"/>
      <c r="H60" s="158"/>
      <c r="I60" s="158"/>
    </row>
    <row r="61" spans="2:9" ht="15.6" customHeight="1"/>
    <row r="62" spans="2:9" ht="15.6" customHeight="1"/>
    <row r="63" spans="2:9" ht="15.6" customHeight="1"/>
    <row r="64" spans="2:9" ht="15.6" customHeight="1"/>
    <row r="65" spans="2:13" s="158" customFormat="1" ht="12.9" customHeight="1"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</row>
    <row r="66" spans="2:13" ht="18" customHeight="1">
      <c r="J66" s="158"/>
      <c r="K66" s="158"/>
      <c r="L66" s="158"/>
      <c r="M66" s="158"/>
    </row>
    <row r="67" spans="2:13" ht="27" customHeight="1"/>
    <row r="99" spans="2:13" s="156" customFormat="1" ht="18" customHeight="1"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</row>
    <row r="100" spans="2:13" s="158" customFormat="1" ht="12.9" customHeight="1">
      <c r="B100" s="154"/>
      <c r="C100" s="154"/>
      <c r="D100" s="154"/>
      <c r="E100" s="154"/>
      <c r="F100" s="154"/>
      <c r="G100" s="154"/>
      <c r="H100" s="154"/>
      <c r="I100" s="154"/>
      <c r="J100" s="156"/>
      <c r="K100" s="156"/>
      <c r="L100" s="156"/>
      <c r="M100" s="156"/>
    </row>
    <row r="101" spans="2:13" ht="18" customHeight="1">
      <c r="J101" s="158"/>
      <c r="K101" s="158"/>
      <c r="L101" s="158"/>
      <c r="M101" s="158"/>
    </row>
    <row r="102" spans="2:13" ht="27" customHeight="1"/>
    <row r="113" spans="2:9" ht="18" customHeight="1">
      <c r="B113" s="156"/>
      <c r="C113" s="156"/>
      <c r="D113" s="156"/>
      <c r="E113" s="156"/>
      <c r="F113" s="156"/>
      <c r="G113" s="156"/>
      <c r="H113" s="156"/>
      <c r="I113" s="156"/>
    </row>
    <row r="114" spans="2:9" ht="18" customHeight="1">
      <c r="B114" s="158"/>
      <c r="C114" s="158"/>
      <c r="D114" s="158"/>
      <c r="E114" s="158"/>
      <c r="F114" s="158"/>
      <c r="G114" s="158"/>
      <c r="H114" s="158"/>
      <c r="I114" s="158"/>
    </row>
    <row r="141" spans="2:13" s="156" customFormat="1" ht="18" customHeight="1"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</row>
    <row r="142" spans="2:13" s="158" customFormat="1" ht="12.9" customHeight="1">
      <c r="B142" s="154"/>
      <c r="C142" s="154"/>
      <c r="D142" s="154"/>
      <c r="E142" s="154"/>
      <c r="F142" s="154"/>
      <c r="G142" s="154"/>
      <c r="H142" s="154"/>
      <c r="I142" s="154"/>
      <c r="J142" s="156"/>
      <c r="K142" s="156"/>
      <c r="L142" s="156"/>
      <c r="M142" s="156"/>
    </row>
    <row r="143" spans="2:13" ht="18" customHeight="1">
      <c r="J143" s="158"/>
      <c r="K143" s="158"/>
      <c r="L143" s="158"/>
      <c r="M143" s="158"/>
    </row>
    <row r="144" spans="2:13" ht="27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>
      <c r="B173" s="197"/>
      <c r="C173" s="197"/>
      <c r="D173" s="197"/>
      <c r="E173" s="197"/>
      <c r="F173" s="197"/>
      <c r="G173" s="197"/>
      <c r="H173" s="197"/>
      <c r="I173" s="197"/>
    </row>
    <row r="174" spans="2:9" ht="14.4" customHeight="1"/>
    <row r="175" spans="2:9" ht="14.4" customHeight="1">
      <c r="B175" s="243"/>
      <c r="C175" s="243"/>
      <c r="D175" s="243"/>
      <c r="E175" s="243"/>
      <c r="F175" s="243"/>
      <c r="G175" s="243"/>
      <c r="H175" s="243"/>
      <c r="I175" s="243"/>
    </row>
    <row r="176" spans="2:9" ht="14.4" customHeight="1">
      <c r="B176" s="243"/>
      <c r="C176" s="243"/>
      <c r="D176" s="243"/>
      <c r="E176" s="243"/>
      <c r="F176" s="243"/>
      <c r="G176" s="243"/>
      <c r="H176" s="243"/>
      <c r="I176" s="243"/>
    </row>
    <row r="177" spans="2:9" ht="14.4" customHeight="1">
      <c r="B177" s="243"/>
      <c r="C177" s="243"/>
      <c r="D177" s="243"/>
      <c r="E177" s="243"/>
      <c r="F177" s="243"/>
      <c r="G177" s="243"/>
      <c r="H177" s="243"/>
      <c r="I177" s="243"/>
    </row>
    <row r="178" spans="2:9" ht="14.4" customHeight="1">
      <c r="B178" s="243"/>
      <c r="C178" s="243"/>
      <c r="D178" s="243"/>
      <c r="E178" s="243"/>
      <c r="F178" s="243"/>
      <c r="G178" s="243"/>
      <c r="H178" s="243"/>
      <c r="I178" s="243"/>
    </row>
    <row r="179" spans="2:9" ht="14.4" customHeight="1">
      <c r="B179" s="243"/>
      <c r="C179" s="243"/>
      <c r="D179" s="243"/>
      <c r="E179" s="243"/>
      <c r="F179" s="243"/>
      <c r="G179" s="243"/>
      <c r="H179" s="243"/>
      <c r="I179" s="243"/>
    </row>
    <row r="180" spans="2:9" ht="14.4" customHeight="1">
      <c r="B180" s="243"/>
      <c r="C180" s="243"/>
      <c r="D180" s="243"/>
      <c r="E180" s="243"/>
      <c r="F180" s="243"/>
      <c r="G180" s="243"/>
      <c r="H180" s="243"/>
      <c r="I180" s="243"/>
    </row>
    <row r="181" spans="2:9" ht="14.4" customHeight="1">
      <c r="B181" s="243"/>
      <c r="C181" s="243"/>
      <c r="D181" s="243"/>
      <c r="E181" s="243"/>
      <c r="F181" s="243"/>
      <c r="G181" s="243"/>
      <c r="H181" s="243"/>
      <c r="I181" s="243"/>
    </row>
    <row r="182" spans="2:9" ht="14.4" customHeight="1">
      <c r="B182" s="243"/>
      <c r="C182" s="243"/>
      <c r="D182" s="243"/>
      <c r="E182" s="243"/>
      <c r="F182" s="243"/>
      <c r="G182" s="243"/>
      <c r="H182" s="243"/>
      <c r="I182" s="243"/>
    </row>
    <row r="183" spans="2:9" ht="14.4" customHeight="1">
      <c r="B183" s="243"/>
      <c r="C183" s="243"/>
      <c r="D183" s="243"/>
      <c r="E183" s="243"/>
      <c r="F183" s="243"/>
      <c r="G183" s="243"/>
      <c r="H183" s="243"/>
      <c r="I183" s="243"/>
    </row>
    <row r="184" spans="2:9" ht="14.4" customHeight="1">
      <c r="B184" s="243"/>
      <c r="C184" s="243"/>
      <c r="D184" s="243"/>
      <c r="E184" s="243"/>
      <c r="F184" s="243"/>
      <c r="G184" s="243"/>
      <c r="H184" s="243"/>
      <c r="I184" s="243"/>
    </row>
    <row r="185" spans="2:9" ht="14.4" customHeight="1">
      <c r="B185" s="156"/>
      <c r="C185" s="156"/>
      <c r="D185" s="156"/>
      <c r="E185" s="156"/>
      <c r="F185" s="156"/>
      <c r="G185" s="156"/>
      <c r="H185" s="156"/>
      <c r="I185" s="156"/>
    </row>
    <row r="186" spans="2:9" ht="14.4" customHeight="1"/>
    <row r="187" spans="2:9" ht="14.4" customHeight="1"/>
    <row r="188" spans="2:9" ht="14.4" customHeight="1"/>
    <row r="189" spans="2:9" ht="14.4" customHeight="1"/>
    <row r="190" spans="2:9" ht="14.4" customHeight="1"/>
    <row r="191" spans="2:9" ht="14.4" customHeight="1"/>
    <row r="192" spans="2:9" ht="14.4" customHeight="1"/>
    <row r="193" spans="2:13" ht="14.4" customHeight="1"/>
    <row r="194" spans="2:13" ht="14.4" customHeight="1"/>
    <row r="195" spans="2:13" s="156" customFormat="1" ht="14.4" customHeight="1">
      <c r="B195" s="154"/>
      <c r="C195" s="154"/>
      <c r="D195" s="154"/>
      <c r="E195" s="154"/>
      <c r="F195" s="154"/>
      <c r="G195" s="154"/>
      <c r="H195" s="154"/>
      <c r="I195" s="154"/>
      <c r="J195" s="154"/>
      <c r="K195" s="154"/>
      <c r="L195" s="154"/>
      <c r="M195" s="154"/>
    </row>
    <row r="196" spans="2:13" s="158" customFormat="1" ht="12.9" customHeight="1">
      <c r="B196" s="154"/>
      <c r="C196" s="154"/>
      <c r="D196" s="154"/>
      <c r="E196" s="154"/>
      <c r="F196" s="154"/>
      <c r="G196" s="154"/>
      <c r="H196" s="154"/>
      <c r="I196" s="154"/>
      <c r="J196" s="156"/>
      <c r="K196" s="156"/>
      <c r="L196" s="156"/>
      <c r="M196" s="156"/>
    </row>
    <row r="197" spans="2:13" ht="18" customHeight="1">
      <c r="J197" s="158"/>
      <c r="K197" s="158"/>
      <c r="L197" s="158"/>
      <c r="M197" s="158"/>
    </row>
    <row r="198" spans="2:13" ht="27" customHeight="1"/>
    <row r="199" spans="2:13" ht="13.5" customHeight="1"/>
    <row r="200" spans="2:13" ht="13.5" customHeight="1"/>
    <row r="201" spans="2:13" ht="13.5" customHeight="1"/>
    <row r="202" spans="2:13" ht="13.5" customHeight="1"/>
    <row r="203" spans="2:13" ht="13.5" customHeight="1"/>
    <row r="204" spans="2:13" ht="13.5" customHeight="1"/>
    <row r="205" spans="2:13" ht="13.5" customHeight="1"/>
    <row r="206" spans="2:13" ht="13.5" customHeight="1"/>
    <row r="207" spans="2:13" ht="13.5" customHeight="1"/>
    <row r="208" spans="2:13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3" ht="13.5" customHeight="1"/>
    <row r="242" spans="1:13" ht="13.5" customHeight="1"/>
    <row r="243" spans="1:13" ht="13.5" customHeight="1"/>
    <row r="244" spans="1:13" ht="13.5" customHeight="1"/>
    <row r="245" spans="1:13" ht="13.5" customHeight="1"/>
    <row r="246" spans="1:13" ht="13.5" customHeight="1"/>
    <row r="247" spans="1:13" ht="13.5" customHeight="1"/>
    <row r="248" spans="1:13" ht="13.5" customHeight="1"/>
    <row r="249" spans="1:13" ht="13.5" customHeight="1"/>
    <row r="250" spans="1:13" ht="13.5" customHeight="1"/>
    <row r="251" spans="1:13" ht="13.5" customHeight="1"/>
    <row r="252" spans="1:13" ht="13.5" customHeight="1"/>
    <row r="253" spans="1:13" ht="13.5" customHeight="1"/>
    <row r="254" spans="1:13" ht="13.5" customHeight="1"/>
    <row r="255" spans="1:13" s="197" customFormat="1" ht="13.5" customHeight="1">
      <c r="A255" s="154"/>
      <c r="B255" s="154"/>
      <c r="C255" s="154"/>
      <c r="D255" s="154"/>
      <c r="E255" s="154"/>
      <c r="F255" s="154"/>
      <c r="G255" s="154"/>
      <c r="H255" s="154"/>
      <c r="I255" s="154"/>
      <c r="J255" s="154"/>
      <c r="K255" s="154"/>
      <c r="L255" s="154"/>
      <c r="M255" s="154"/>
    </row>
    <row r="256" spans="1:13" ht="15" customHeight="1">
      <c r="J256" s="197"/>
      <c r="K256" s="197"/>
      <c r="L256" s="197"/>
      <c r="M256" s="197"/>
    </row>
    <row r="257" spans="1:13" s="156" customFormat="1" ht="18" customHeight="1">
      <c r="A257" s="154"/>
      <c r="B257" s="154"/>
      <c r="C257" s="154"/>
      <c r="D257" s="154"/>
      <c r="E257" s="154"/>
      <c r="F257" s="154"/>
      <c r="G257" s="154"/>
      <c r="H257" s="154"/>
      <c r="I257" s="154"/>
      <c r="J257" s="154"/>
      <c r="K257" s="154"/>
      <c r="L257" s="154"/>
      <c r="M257" s="154"/>
    </row>
    <row r="258" spans="1:13" s="156" customFormat="1" ht="18" customHeight="1">
      <c r="A258" s="154"/>
      <c r="B258" s="154"/>
      <c r="C258" s="154"/>
      <c r="D258" s="154"/>
      <c r="E258" s="154"/>
      <c r="F258" s="154"/>
      <c r="G258" s="154"/>
      <c r="H258" s="154"/>
      <c r="I258" s="154"/>
    </row>
    <row r="259" spans="1:13" s="156" customFormat="1" ht="18" customHeight="1">
      <c r="A259" s="154"/>
      <c r="B259" s="154"/>
      <c r="C259" s="154"/>
      <c r="D259" s="154"/>
      <c r="E259" s="154"/>
      <c r="F259" s="154"/>
      <c r="G259" s="154"/>
      <c r="H259" s="154"/>
      <c r="I259" s="154"/>
    </row>
    <row r="260" spans="1:13" s="156" customFormat="1" ht="18" customHeight="1">
      <c r="A260" s="154"/>
      <c r="B260" s="154"/>
      <c r="C260" s="154"/>
      <c r="D260" s="154"/>
      <c r="E260" s="154"/>
      <c r="F260" s="154"/>
      <c r="G260" s="154"/>
      <c r="H260" s="154"/>
      <c r="I260" s="154"/>
    </row>
    <row r="261" spans="1:13" s="156" customFormat="1" ht="18" customHeight="1">
      <c r="A261" s="154"/>
      <c r="B261" s="154"/>
      <c r="C261" s="154"/>
      <c r="D261" s="154"/>
      <c r="E261" s="154"/>
      <c r="F261" s="154"/>
      <c r="G261" s="154"/>
      <c r="H261" s="154"/>
      <c r="I261" s="154"/>
    </row>
    <row r="262" spans="1:13" s="156" customFormat="1" ht="18" customHeight="1">
      <c r="A262" s="154"/>
      <c r="B262" s="154"/>
      <c r="C262" s="154"/>
      <c r="D262" s="154"/>
      <c r="E262" s="154"/>
      <c r="F262" s="154"/>
      <c r="G262" s="154"/>
      <c r="H262" s="154"/>
      <c r="I262" s="154"/>
    </row>
    <row r="263" spans="1:13" ht="18" customHeight="1">
      <c r="J263" s="156"/>
      <c r="K263" s="156"/>
      <c r="L263" s="156"/>
      <c r="M263" s="156"/>
    </row>
    <row r="265" spans="1:13" s="156" customFormat="1" ht="18" customHeight="1">
      <c r="A265" s="154"/>
      <c r="B265" s="154"/>
      <c r="C265" s="154"/>
      <c r="D265" s="154"/>
      <c r="E265" s="154"/>
      <c r="F265" s="154"/>
      <c r="G265" s="154"/>
      <c r="H265" s="154"/>
      <c r="I265" s="154"/>
      <c r="J265" s="154"/>
      <c r="K265" s="154"/>
      <c r="L265" s="154"/>
      <c r="M265" s="154"/>
    </row>
    <row r="266" spans="1:13" s="156" customFormat="1" ht="18" customHeight="1">
      <c r="A266" s="154"/>
      <c r="B266" s="154"/>
      <c r="C266" s="154"/>
      <c r="D266" s="154"/>
      <c r="E266" s="154"/>
      <c r="F266" s="154"/>
      <c r="G266" s="154"/>
      <c r="H266" s="154"/>
      <c r="I266" s="154"/>
    </row>
    <row r="267" spans="1:13" s="156" customFormat="1" ht="18" customHeight="1">
      <c r="A267" s="154"/>
      <c r="B267" s="154"/>
      <c r="C267" s="154"/>
      <c r="D267" s="154"/>
      <c r="E267" s="154"/>
      <c r="F267" s="154"/>
      <c r="G267" s="154"/>
      <c r="H267" s="154"/>
      <c r="I267" s="154"/>
    </row>
    <row r="268" spans="1:13" ht="18" customHeight="1">
      <c r="J268" s="156"/>
      <c r="K268" s="156"/>
      <c r="L268" s="156"/>
      <c r="M268" s="156"/>
    </row>
    <row r="269" spans="1:13" ht="15" customHeight="1"/>
    <row r="270" spans="1:13" ht="15" customHeight="1"/>
    <row r="271" spans="1:13" ht="15" customHeight="1"/>
    <row r="272" spans="1:13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</sheetData>
  <mergeCells count="22">
    <mergeCell ref="J23:K23"/>
    <mergeCell ref="J17:K17"/>
    <mergeCell ref="J18:K18"/>
    <mergeCell ref="J19:K19"/>
    <mergeCell ref="J11:K11"/>
    <mergeCell ref="J20:K20"/>
    <mergeCell ref="J21:K21"/>
    <mergeCell ref="J12:K12"/>
    <mergeCell ref="J13:K13"/>
    <mergeCell ref="J22:K22"/>
    <mergeCell ref="B1:H1"/>
    <mergeCell ref="J14:K14"/>
    <mergeCell ref="J15:K15"/>
    <mergeCell ref="J16:K16"/>
    <mergeCell ref="B2:M2"/>
    <mergeCell ref="B3:M3"/>
    <mergeCell ref="B4:M4"/>
    <mergeCell ref="B6:I7"/>
    <mergeCell ref="J6:K7"/>
    <mergeCell ref="J10:K10"/>
    <mergeCell ref="J8:K8"/>
    <mergeCell ref="J9:K9"/>
  </mergeCells>
  <phoneticPr fontId="2"/>
  <dataValidations count="1">
    <dataValidation type="list" allowBlank="1" showInputMessage="1" showErrorMessage="1" sqref="B1:H1" xr:uid="{00000000-0002-0000-3700-000000000000}">
      <formula1>$P$4:$P$8</formula1>
    </dataValidation>
  </dataValidations>
  <printOptions horizontalCentered="1"/>
  <pageMargins left="0.19685039370078741" right="0.19685039370078741" top="0.51181102362204722" bottom="0.59055118110236227" header="0.35433070866141736" footer="0.31496062992125984"/>
  <pageSetup paperSize="9" scale="155" firstPageNumber="3" orientation="portrait" cellComments="asDisplayed" useFirstPageNumber="1" r:id="rId1"/>
  <headerFooter alignWithMargins="0">
    <oddFooter>&amp;C&amp;P</oddFooter>
  </headerFooter>
  <rowBreaks count="2" manualBreakCount="2">
    <brk id="140" max="16383" man="1"/>
    <brk id="194" max="16383" man="1"/>
  </row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0000"/>
  </sheetPr>
  <dimension ref="A1:W57"/>
  <sheetViews>
    <sheetView zoomScale="75" zoomScaleNormal="75" workbookViewId="0">
      <pane xSplit="14" ySplit="6" topLeftCell="O7" activePane="bottomRight" state="frozen"/>
      <selection activeCell="B6" sqref="B6:K7"/>
      <selection pane="topRight" activeCell="B6" sqref="B6:K7"/>
      <selection pane="bottomLeft" activeCell="B6" sqref="B6:K7"/>
      <selection pane="bottomRight" activeCell="B6" sqref="B6:K7"/>
    </sheetView>
  </sheetViews>
  <sheetFormatPr defaultColWidth="9" defaultRowHeight="13.2"/>
  <cols>
    <col min="1" max="1" width="1.33203125" style="197" customWidth="1"/>
    <col min="2" max="2" width="1.44140625" style="197" customWidth="1"/>
    <col min="3" max="4" width="1.6640625" style="197" customWidth="1"/>
    <col min="5" max="5" width="1.44140625" style="197" customWidth="1"/>
    <col min="6" max="6" width="1.6640625" style="197" customWidth="1"/>
    <col min="7" max="13" width="2.109375" style="197" customWidth="1"/>
    <col min="14" max="14" width="2.6640625" style="197" customWidth="1"/>
    <col min="15" max="19" width="8.6640625" style="197" customWidth="1"/>
    <col min="20" max="20" width="8.44140625" style="197" customWidth="1"/>
    <col min="21" max="21" width="0.77734375" style="197" customWidth="1"/>
    <col min="22" max="16384" width="9" style="197"/>
  </cols>
  <sheetData>
    <row r="1" spans="1:23" ht="18" customHeight="1" thickBot="1">
      <c r="A1" s="1107" t="s">
        <v>1102</v>
      </c>
      <c r="B1" s="1108"/>
      <c r="C1" s="1108"/>
      <c r="D1" s="1108"/>
      <c r="E1" s="1108"/>
      <c r="F1" s="1108"/>
      <c r="G1" s="1108"/>
      <c r="H1" s="1109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370" t="s">
        <v>694</v>
      </c>
      <c r="U1" s="198"/>
    </row>
    <row r="2" spans="1:23" ht="29.25" customHeight="1">
      <c r="A2" s="870" t="s">
        <v>695</v>
      </c>
      <c r="B2" s="870"/>
      <c r="C2" s="870"/>
      <c r="D2" s="870"/>
      <c r="E2" s="870"/>
      <c r="F2" s="870"/>
      <c r="G2" s="870"/>
      <c r="H2" s="870"/>
      <c r="I2" s="870"/>
      <c r="J2" s="870"/>
      <c r="K2" s="870"/>
      <c r="L2" s="870"/>
      <c r="M2" s="870"/>
      <c r="N2" s="870"/>
      <c r="O2" s="870"/>
      <c r="P2" s="870"/>
      <c r="Q2" s="870"/>
      <c r="R2" s="870"/>
      <c r="S2" s="870"/>
      <c r="T2" s="870"/>
      <c r="U2" s="154"/>
    </row>
    <row r="3" spans="1:23" ht="13.5" customHeight="1">
      <c r="A3" s="871" t="s">
        <v>650</v>
      </c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154"/>
    </row>
    <row r="4" spans="1:23" ht="13.5" customHeight="1">
      <c r="A4" s="871" t="s">
        <v>937</v>
      </c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  <c r="S4" s="871"/>
      <c r="T4" s="871"/>
      <c r="U4" s="154"/>
    </row>
    <row r="5" spans="1:23" ht="15.75" customHeight="1" thickBot="1">
      <c r="A5" s="154"/>
      <c r="B5" s="154"/>
      <c r="C5" s="154"/>
      <c r="D5" s="199"/>
      <c r="E5" s="200"/>
      <c r="F5" s="200"/>
      <c r="G5" s="200"/>
      <c r="H5" s="200"/>
      <c r="I5" s="200"/>
      <c r="J5" s="200"/>
      <c r="K5" s="200"/>
      <c r="L5" s="200"/>
      <c r="M5" s="200"/>
      <c r="N5" s="201"/>
      <c r="O5" s="200"/>
      <c r="P5" s="201"/>
      <c r="Q5" s="200"/>
      <c r="R5" s="200"/>
      <c r="S5" s="200"/>
      <c r="T5" s="154" t="s">
        <v>652</v>
      </c>
      <c r="U5" s="154"/>
      <c r="W5" s="3" t="s">
        <v>146</v>
      </c>
    </row>
    <row r="6" spans="1:23" s="376" customFormat="1" ht="14.1" customHeight="1" thickBot="1">
      <c r="A6" s="872" t="s">
        <v>653</v>
      </c>
      <c r="B6" s="873"/>
      <c r="C6" s="873"/>
      <c r="D6" s="873"/>
      <c r="E6" s="873"/>
      <c r="F6" s="873"/>
      <c r="G6" s="873"/>
      <c r="H6" s="873"/>
      <c r="I6" s="873"/>
      <c r="J6" s="873"/>
      <c r="K6" s="873"/>
      <c r="L6" s="873"/>
      <c r="M6" s="873"/>
      <c r="N6" s="874"/>
      <c r="O6" s="875" t="s">
        <v>654</v>
      </c>
      <c r="P6" s="876"/>
      <c r="Q6" s="375"/>
      <c r="R6" s="375"/>
      <c r="S6" s="375"/>
      <c r="T6" s="373"/>
      <c r="U6" s="373"/>
      <c r="W6" s="1" t="str">
        <f>構成団体按分後財務書類!C1</f>
        <v>長万部町</v>
      </c>
    </row>
    <row r="7" spans="1:23" s="376" customFormat="1" ht="12" customHeight="1">
      <c r="A7" s="377"/>
      <c r="B7" s="378"/>
      <c r="C7" s="379" t="s">
        <v>697</v>
      </c>
      <c r="D7" s="379"/>
      <c r="E7" s="379"/>
      <c r="F7" s="379"/>
      <c r="G7" s="380"/>
      <c r="H7" s="379"/>
      <c r="I7" s="379"/>
      <c r="J7" s="379"/>
      <c r="K7" s="379"/>
      <c r="L7" s="380"/>
      <c r="M7" s="380"/>
      <c r="N7" s="380"/>
      <c r="O7" s="852">
        <f>SUM(O8,O23)</f>
        <v>0</v>
      </c>
      <c r="P7" s="853"/>
      <c r="Q7" s="373"/>
      <c r="R7" s="373"/>
      <c r="S7" s="373"/>
      <c r="T7" s="373"/>
      <c r="U7" s="373"/>
      <c r="W7" s="1" t="str">
        <f>構成団体按分後財務書類!D1</f>
        <v>八雲町</v>
      </c>
    </row>
    <row r="8" spans="1:23" s="376" customFormat="1" ht="12" customHeight="1">
      <c r="A8" s="381"/>
      <c r="B8" s="373"/>
      <c r="C8" s="373"/>
      <c r="D8" s="382" t="s">
        <v>698</v>
      </c>
      <c r="E8" s="382"/>
      <c r="F8" s="382"/>
      <c r="G8" s="382"/>
      <c r="H8" s="382"/>
      <c r="I8" s="382"/>
      <c r="J8" s="382"/>
      <c r="K8" s="382"/>
      <c r="L8" s="383"/>
      <c r="M8" s="383"/>
      <c r="N8" s="383"/>
      <c r="O8" s="852">
        <f>SUM(O9,O14,O19)</f>
        <v>0</v>
      </c>
      <c r="P8" s="853"/>
      <c r="Q8" s="373"/>
      <c r="R8" s="373"/>
      <c r="S8" s="373"/>
      <c r="T8" s="373"/>
      <c r="U8" s="373"/>
      <c r="W8" s="1">
        <f>構成団体按分後財務書類!E1</f>
        <v>0</v>
      </c>
    </row>
    <row r="9" spans="1:23" s="376" customFormat="1" ht="12" customHeight="1">
      <c r="A9" s="381"/>
      <c r="B9" s="373"/>
      <c r="C9" s="373"/>
      <c r="D9" s="382"/>
      <c r="E9" s="382" t="s">
        <v>699</v>
      </c>
      <c r="F9" s="382"/>
      <c r="G9" s="382"/>
      <c r="H9" s="382"/>
      <c r="I9" s="382"/>
      <c r="J9" s="382"/>
      <c r="K9" s="382"/>
      <c r="L9" s="383"/>
      <c r="M9" s="383"/>
      <c r="N9" s="383"/>
      <c r="O9" s="852">
        <f>SUM(O10:P13)</f>
        <v>0</v>
      </c>
      <c r="P9" s="853"/>
      <c r="Q9" s="373"/>
      <c r="R9" s="373" t="s">
        <v>700</v>
      </c>
      <c r="S9" s="373"/>
      <c r="T9" s="373"/>
      <c r="U9" s="373"/>
      <c r="W9" s="1">
        <f>構成団体按分後財務書類!F1</f>
        <v>0</v>
      </c>
    </row>
    <row r="10" spans="1:23" s="376" customFormat="1" ht="12" customHeight="1">
      <c r="A10" s="381"/>
      <c r="B10" s="373"/>
      <c r="C10" s="373"/>
      <c r="D10" s="382"/>
      <c r="E10" s="382"/>
      <c r="F10" s="382" t="s">
        <v>701</v>
      </c>
      <c r="G10" s="382"/>
      <c r="H10" s="382"/>
      <c r="I10" s="382"/>
      <c r="J10" s="382"/>
      <c r="K10" s="382"/>
      <c r="L10" s="383"/>
      <c r="M10" s="383"/>
      <c r="N10" s="383"/>
      <c r="O10" s="854" t="str">
        <f>IF($A$1=$W$6,構成団体按分後財務書類!C105,IF($A$1=$W$7,構成団体按分後財務書類!D105,IF($A$1=$W$8,構成団体按分後財務書類!E105,IF($A$1=$W$9,構成団体按分後財務書類!F105,IF($A$1=$W$10,構成団体按分後財務書類!G105,"")))))</f>
        <v/>
      </c>
      <c r="P10" s="855"/>
      <c r="Q10" s="373"/>
      <c r="R10" s="373"/>
      <c r="S10" s="373"/>
      <c r="T10" s="373"/>
      <c r="U10" s="373"/>
      <c r="W10" s="1">
        <f>構成団体按分後財務書類!G1</f>
        <v>0</v>
      </c>
    </row>
    <row r="11" spans="1:23" s="376" customFormat="1" ht="12" customHeight="1">
      <c r="A11" s="381"/>
      <c r="B11" s="373"/>
      <c r="C11" s="373"/>
      <c r="D11" s="382"/>
      <c r="E11" s="382"/>
      <c r="F11" s="382" t="s">
        <v>702</v>
      </c>
      <c r="G11" s="382"/>
      <c r="H11" s="382"/>
      <c r="I11" s="382"/>
      <c r="J11" s="382"/>
      <c r="K11" s="382"/>
      <c r="L11" s="383"/>
      <c r="M11" s="383"/>
      <c r="N11" s="383"/>
      <c r="O11" s="854" t="str">
        <f>IF($A$1=$W$6,構成団体按分後財務書類!C106,IF($A$1=$W$7,構成団体按分後財務書類!D106,IF($A$1=$W$8,構成団体按分後財務書類!E106,IF($A$1=$W$9,構成団体按分後財務書類!F106,IF($A$1=$W$10,構成団体按分後財務書類!G106,"")))))</f>
        <v/>
      </c>
      <c r="P11" s="855"/>
      <c r="Q11" s="373"/>
      <c r="R11" s="373"/>
      <c r="S11" s="373"/>
      <c r="T11" s="373"/>
      <c r="U11" s="373"/>
    </row>
    <row r="12" spans="1:23" s="376" customFormat="1" ht="12" customHeight="1">
      <c r="A12" s="381"/>
      <c r="B12" s="373"/>
      <c r="C12" s="373"/>
      <c r="D12" s="382"/>
      <c r="E12" s="382"/>
      <c r="F12" s="382" t="s">
        <v>703</v>
      </c>
      <c r="G12" s="382"/>
      <c r="H12" s="382"/>
      <c r="I12" s="382"/>
      <c r="J12" s="382"/>
      <c r="K12" s="382"/>
      <c r="L12" s="383"/>
      <c r="M12" s="383"/>
      <c r="N12" s="383"/>
      <c r="O12" s="854" t="str">
        <f>IF($A$1=$W$6,構成団体按分後財務書類!C107,IF($A$1=$W$7,構成団体按分後財務書類!D107,IF($A$1=$W$8,構成団体按分後財務書類!E107,IF($A$1=$W$9,構成団体按分後財務書類!F107,IF($A$1=$W$10,構成団体按分後財務書類!G107,"")))))</f>
        <v/>
      </c>
      <c r="P12" s="855"/>
      <c r="Q12" s="373"/>
      <c r="R12" s="373"/>
      <c r="S12" s="373"/>
      <c r="T12" s="373"/>
      <c r="U12" s="373"/>
    </row>
    <row r="13" spans="1:23" s="376" customFormat="1" ht="12" customHeight="1">
      <c r="A13" s="381"/>
      <c r="B13" s="373"/>
      <c r="C13" s="373"/>
      <c r="D13" s="382"/>
      <c r="E13" s="382"/>
      <c r="F13" s="382" t="s">
        <v>704</v>
      </c>
      <c r="G13" s="382"/>
      <c r="H13" s="382"/>
      <c r="I13" s="382"/>
      <c r="J13" s="382"/>
      <c r="K13" s="382"/>
      <c r="L13" s="383"/>
      <c r="M13" s="383"/>
      <c r="N13" s="383"/>
      <c r="O13" s="854" t="str">
        <f>IF($A$1=$W$6,構成団体按分後財務書類!C108,IF($A$1=$W$7,構成団体按分後財務書類!D108,IF($A$1=$W$8,構成団体按分後財務書類!E108,IF($A$1=$W$9,構成団体按分後財務書類!F108,IF($A$1=$W$10,構成団体按分後財務書類!G108,"")))))</f>
        <v/>
      </c>
      <c r="P13" s="855"/>
      <c r="Q13" s="373"/>
      <c r="R13" s="373"/>
      <c r="S13" s="373"/>
      <c r="T13" s="373"/>
      <c r="U13" s="373"/>
    </row>
    <row r="14" spans="1:23" s="376" customFormat="1" ht="12" customHeight="1">
      <c r="A14" s="381"/>
      <c r="B14" s="373"/>
      <c r="C14" s="373"/>
      <c r="D14" s="382"/>
      <c r="E14" s="382" t="s">
        <v>705</v>
      </c>
      <c r="F14" s="382"/>
      <c r="G14" s="382"/>
      <c r="H14" s="382"/>
      <c r="I14" s="382"/>
      <c r="J14" s="382"/>
      <c r="K14" s="382"/>
      <c r="L14" s="383"/>
      <c r="M14" s="383"/>
      <c r="N14" s="383"/>
      <c r="O14" s="852">
        <f>SUM(O15:P18)</f>
        <v>0</v>
      </c>
      <c r="P14" s="853"/>
      <c r="Q14" s="373"/>
      <c r="R14" s="373"/>
      <c r="S14" s="373"/>
      <c r="T14" s="373"/>
      <c r="U14" s="373"/>
    </row>
    <row r="15" spans="1:23" s="376" customFormat="1" ht="12" customHeight="1">
      <c r="A15" s="381"/>
      <c r="B15" s="373"/>
      <c r="C15" s="373"/>
      <c r="D15" s="382"/>
      <c r="E15" s="382"/>
      <c r="F15" s="382" t="s">
        <v>161</v>
      </c>
      <c r="G15" s="382"/>
      <c r="H15" s="382"/>
      <c r="I15" s="382"/>
      <c r="J15" s="382"/>
      <c r="K15" s="382"/>
      <c r="L15" s="383"/>
      <c r="M15" s="383"/>
      <c r="N15" s="383"/>
      <c r="O15" s="854" t="str">
        <f>IF($A$1=$W$6,構成団体按分後財務書類!C110,IF($A$1=$W$7,構成団体按分後財務書類!D110,IF($A$1=$W$8,構成団体按分後財務書類!E110,IF($A$1=$W$9,構成団体按分後財務書類!F110,IF($A$1=$W$10,構成団体按分後財務書類!G110,"")))))</f>
        <v/>
      </c>
      <c r="P15" s="855"/>
      <c r="Q15" s="373"/>
      <c r="R15" s="373"/>
      <c r="S15" s="373"/>
      <c r="T15" s="373"/>
      <c r="U15" s="373"/>
    </row>
    <row r="16" spans="1:23" s="376" customFormat="1" ht="12" customHeight="1">
      <c r="A16" s="381"/>
      <c r="B16" s="373"/>
      <c r="C16" s="373"/>
      <c r="D16" s="382"/>
      <c r="E16" s="382"/>
      <c r="F16" s="382" t="s">
        <v>706</v>
      </c>
      <c r="G16" s="382"/>
      <c r="H16" s="382"/>
      <c r="I16" s="382"/>
      <c r="J16" s="382"/>
      <c r="K16" s="382"/>
      <c r="L16" s="383"/>
      <c r="M16" s="383"/>
      <c r="N16" s="383"/>
      <c r="O16" s="854" t="str">
        <f>IF($A$1=$W$6,構成団体按分後財務書類!C111,IF($A$1=$W$7,構成団体按分後財務書類!D111,IF($A$1=$W$8,構成団体按分後財務書類!E111,IF($A$1=$W$9,構成団体按分後財務書類!F111,IF($A$1=$W$10,構成団体按分後財務書類!G111,"")))))</f>
        <v/>
      </c>
      <c r="P16" s="855"/>
      <c r="Q16" s="373"/>
      <c r="R16" s="373"/>
      <c r="S16" s="373"/>
      <c r="T16" s="373"/>
      <c r="U16" s="373"/>
    </row>
    <row r="17" spans="1:21" s="376" customFormat="1" ht="12" customHeight="1">
      <c r="A17" s="381"/>
      <c r="B17" s="373"/>
      <c r="C17" s="373"/>
      <c r="D17" s="382"/>
      <c r="E17" s="382"/>
      <c r="F17" s="382" t="s">
        <v>707</v>
      </c>
      <c r="G17" s="382"/>
      <c r="H17" s="382"/>
      <c r="I17" s="382"/>
      <c r="J17" s="382"/>
      <c r="K17" s="382"/>
      <c r="L17" s="383"/>
      <c r="M17" s="383"/>
      <c r="N17" s="383"/>
      <c r="O17" s="854" t="str">
        <f>IF($A$1=$W$6,構成団体按分後財務書類!C112,IF($A$1=$W$7,構成団体按分後財務書類!D112,IF($A$1=$W$8,構成団体按分後財務書類!E112,IF($A$1=$W$9,構成団体按分後財務書類!F112,IF($A$1=$W$10,構成団体按分後財務書類!G112,"")))))</f>
        <v/>
      </c>
      <c r="P17" s="855"/>
      <c r="Q17" s="373"/>
      <c r="R17" s="373"/>
      <c r="S17" s="373"/>
      <c r="T17" s="373"/>
      <c r="U17" s="373"/>
    </row>
    <row r="18" spans="1:21" s="376" customFormat="1" ht="12" customHeight="1">
      <c r="A18" s="381"/>
      <c r="B18" s="373"/>
      <c r="C18" s="373"/>
      <c r="D18" s="382"/>
      <c r="E18" s="382"/>
      <c r="F18" s="382" t="s">
        <v>704</v>
      </c>
      <c r="G18" s="382"/>
      <c r="H18" s="382"/>
      <c r="I18" s="382"/>
      <c r="J18" s="382"/>
      <c r="K18" s="382"/>
      <c r="L18" s="383"/>
      <c r="M18" s="383"/>
      <c r="N18" s="383"/>
      <c r="O18" s="854" t="str">
        <f>IF($A$1=$W$6,構成団体按分後財務書類!C113,IF($A$1=$W$7,構成団体按分後財務書類!D113,IF($A$1=$W$8,構成団体按分後財務書類!E113,IF($A$1=$W$9,構成団体按分後財務書類!F113,IF($A$1=$W$10,構成団体按分後財務書類!G113,"")))))</f>
        <v/>
      </c>
      <c r="P18" s="855"/>
      <c r="Q18" s="373"/>
      <c r="R18" s="373"/>
      <c r="S18" s="373"/>
      <c r="T18" s="373"/>
      <c r="U18" s="373"/>
    </row>
    <row r="19" spans="1:21" s="376" customFormat="1" ht="12" customHeight="1">
      <c r="A19" s="381"/>
      <c r="B19" s="373"/>
      <c r="C19" s="373"/>
      <c r="D19" s="382"/>
      <c r="E19" s="382" t="s">
        <v>708</v>
      </c>
      <c r="F19" s="382"/>
      <c r="G19" s="382"/>
      <c r="H19" s="382"/>
      <c r="I19" s="382"/>
      <c r="J19" s="382"/>
      <c r="K19" s="382"/>
      <c r="L19" s="383"/>
      <c r="M19" s="383"/>
      <c r="N19" s="383"/>
      <c r="O19" s="852">
        <f>SUM(O20:P22)</f>
        <v>0</v>
      </c>
      <c r="P19" s="853"/>
      <c r="Q19" s="373"/>
      <c r="R19" s="373"/>
      <c r="S19" s="384"/>
      <c r="T19" s="384"/>
      <c r="U19" s="384"/>
    </row>
    <row r="20" spans="1:21" s="376" customFormat="1" ht="12" customHeight="1">
      <c r="A20" s="381"/>
      <c r="B20" s="373"/>
      <c r="C20" s="373"/>
      <c r="D20" s="382"/>
      <c r="E20" s="382"/>
      <c r="F20" s="383" t="s">
        <v>339</v>
      </c>
      <c r="G20" s="383"/>
      <c r="H20" s="382"/>
      <c r="I20" s="383"/>
      <c r="J20" s="382"/>
      <c r="K20" s="382"/>
      <c r="L20" s="383"/>
      <c r="M20" s="383"/>
      <c r="N20" s="383"/>
      <c r="O20" s="854" t="str">
        <f>IF($A$1=$W$6,構成団体按分後財務書類!C115,IF($A$1=$W$7,構成団体按分後財務書類!D115,IF($A$1=$W$8,構成団体按分後財務書類!E115,IF($A$1=$W$9,構成団体按分後財務書類!F115,IF($A$1=$W$10,構成団体按分後財務書類!G115,"")))))</f>
        <v/>
      </c>
      <c r="P20" s="855"/>
      <c r="Q20" s="373"/>
      <c r="R20" s="373"/>
      <c r="S20" s="384"/>
      <c r="T20" s="384"/>
      <c r="U20" s="384"/>
    </row>
    <row r="21" spans="1:21" s="376" customFormat="1" ht="12" customHeight="1">
      <c r="A21" s="381"/>
      <c r="B21" s="373"/>
      <c r="C21" s="373"/>
      <c r="D21" s="382"/>
      <c r="E21" s="382"/>
      <c r="F21" s="382" t="s">
        <v>709</v>
      </c>
      <c r="G21" s="382"/>
      <c r="H21" s="382"/>
      <c r="I21" s="382"/>
      <c r="J21" s="382"/>
      <c r="K21" s="382"/>
      <c r="L21" s="383"/>
      <c r="M21" s="383"/>
      <c r="N21" s="383"/>
      <c r="O21" s="854" t="str">
        <f>IF($A$1=$W$6,構成団体按分後財務書類!C116,IF($A$1=$W$7,構成団体按分後財務書類!D116,IF($A$1=$W$8,構成団体按分後財務書類!E116,IF($A$1=$W$9,構成団体按分後財務書類!F116,IF($A$1=$W$10,構成団体按分後財務書類!G116,"")))))</f>
        <v/>
      </c>
      <c r="P21" s="855"/>
      <c r="Q21" s="373"/>
      <c r="R21" s="373"/>
      <c r="S21" s="384"/>
      <c r="T21" s="384"/>
      <c r="U21" s="384"/>
    </row>
    <row r="22" spans="1:21" s="376" customFormat="1" ht="12" customHeight="1">
      <c r="A22" s="381"/>
      <c r="B22" s="373"/>
      <c r="C22" s="373"/>
      <c r="D22" s="382"/>
      <c r="E22" s="382"/>
      <c r="F22" s="382" t="s">
        <v>710</v>
      </c>
      <c r="G22" s="382"/>
      <c r="H22" s="382"/>
      <c r="I22" s="382"/>
      <c r="J22" s="382"/>
      <c r="K22" s="382"/>
      <c r="L22" s="383"/>
      <c r="M22" s="383"/>
      <c r="N22" s="383"/>
      <c r="O22" s="854" t="str">
        <f>IF($A$1=$W$6,構成団体按分後財務書類!C117,IF($A$1=$W$7,構成団体按分後財務書類!D117,IF($A$1=$W$8,構成団体按分後財務書類!E117,IF($A$1=$W$9,構成団体按分後財務書類!F117,IF($A$1=$W$10,構成団体按分後財務書類!G117,"")))))</f>
        <v/>
      </c>
      <c r="P22" s="855"/>
      <c r="Q22" s="373"/>
      <c r="R22" s="373"/>
      <c r="S22" s="384"/>
      <c r="T22" s="384"/>
      <c r="U22" s="384"/>
    </row>
    <row r="23" spans="1:21" s="376" customFormat="1" ht="12" customHeight="1">
      <c r="A23" s="381"/>
      <c r="B23" s="373"/>
      <c r="C23" s="373"/>
      <c r="D23" s="385" t="s">
        <v>711</v>
      </c>
      <c r="E23" s="385"/>
      <c r="F23" s="382"/>
      <c r="G23" s="385"/>
      <c r="H23" s="382"/>
      <c r="I23" s="382"/>
      <c r="J23" s="382"/>
      <c r="K23" s="382"/>
      <c r="L23" s="383"/>
      <c r="M23" s="383"/>
      <c r="N23" s="383"/>
      <c r="O23" s="852">
        <f>SUM(O24:P27)</f>
        <v>0</v>
      </c>
      <c r="P23" s="853"/>
      <c r="Q23" s="373"/>
      <c r="R23" s="373"/>
      <c r="S23" s="384"/>
      <c r="T23" s="384"/>
      <c r="U23" s="384"/>
    </row>
    <row r="24" spans="1:21" s="376" customFormat="1" ht="12" customHeight="1">
      <c r="A24" s="381"/>
      <c r="B24" s="373"/>
      <c r="C24" s="373"/>
      <c r="D24" s="382"/>
      <c r="E24" s="382" t="s">
        <v>712</v>
      </c>
      <c r="F24" s="382"/>
      <c r="G24" s="383"/>
      <c r="H24" s="382"/>
      <c r="I24" s="382"/>
      <c r="J24" s="382"/>
      <c r="K24" s="382"/>
      <c r="L24" s="383"/>
      <c r="M24" s="383"/>
      <c r="N24" s="383"/>
      <c r="O24" s="854" t="str">
        <f>IF($A$1=$W$6,構成団体按分後財務書類!C119,IF($A$1=$W$7,構成団体按分後財務書類!D119,IF($A$1=$W$8,構成団体按分後財務書類!E119,IF($A$1=$W$9,構成団体按分後財務書類!F119,IF($A$1=$W$10,構成団体按分後財務書類!G119,"")))))</f>
        <v/>
      </c>
      <c r="P24" s="855"/>
      <c r="Q24" s="373"/>
      <c r="R24" s="373"/>
      <c r="S24" s="384"/>
      <c r="T24" s="384"/>
      <c r="U24" s="384"/>
    </row>
    <row r="25" spans="1:21" s="376" customFormat="1" ht="12" customHeight="1">
      <c r="A25" s="381"/>
      <c r="B25" s="373"/>
      <c r="C25" s="373"/>
      <c r="D25" s="382"/>
      <c r="E25" s="382" t="s">
        <v>713</v>
      </c>
      <c r="F25" s="382"/>
      <c r="G25" s="383"/>
      <c r="H25" s="382"/>
      <c r="I25" s="382"/>
      <c r="J25" s="382"/>
      <c r="K25" s="382"/>
      <c r="L25" s="383"/>
      <c r="M25" s="383"/>
      <c r="N25" s="383"/>
      <c r="O25" s="854" t="str">
        <f>IF($A$1=$W$6,構成団体按分後財務書類!C120,IF($A$1=$W$7,構成団体按分後財務書類!D120,IF($A$1=$W$8,構成団体按分後財務書類!E120,IF($A$1=$W$9,構成団体按分後財務書類!F120,IF($A$1=$W$10,構成団体按分後財務書類!G120,"")))))</f>
        <v/>
      </c>
      <c r="P25" s="855"/>
      <c r="Q25" s="373"/>
      <c r="R25" s="373"/>
      <c r="S25" s="373"/>
      <c r="T25" s="373"/>
      <c r="U25" s="373"/>
    </row>
    <row r="26" spans="1:21" s="376" customFormat="1" ht="12" customHeight="1">
      <c r="A26" s="381"/>
      <c r="B26" s="373"/>
      <c r="C26" s="373"/>
      <c r="D26" s="382"/>
      <c r="E26" s="382" t="s">
        <v>714</v>
      </c>
      <c r="F26" s="382"/>
      <c r="G26" s="382"/>
      <c r="H26" s="382"/>
      <c r="I26" s="382"/>
      <c r="J26" s="382"/>
      <c r="K26" s="382"/>
      <c r="L26" s="383"/>
      <c r="M26" s="383"/>
      <c r="N26" s="383"/>
      <c r="O26" s="854" t="str">
        <f>IF($A$1=$W$6,構成団体按分後財務書類!C121,IF($A$1=$W$7,構成団体按分後財務書類!D121,IF($A$1=$W$8,構成団体按分後財務書類!E121,IF($A$1=$W$9,構成団体按分後財務書類!F121,IF($A$1=$W$10,構成団体按分後財務書類!G121,"")))))</f>
        <v/>
      </c>
      <c r="P26" s="855"/>
      <c r="Q26" s="373"/>
      <c r="R26" s="373"/>
      <c r="S26" s="373"/>
      <c r="T26" s="373"/>
      <c r="U26" s="373"/>
    </row>
    <row r="27" spans="1:21" s="376" customFormat="1" ht="12" customHeight="1">
      <c r="A27" s="381"/>
      <c r="B27" s="373"/>
      <c r="C27" s="373"/>
      <c r="D27" s="382"/>
      <c r="E27" s="386" t="s">
        <v>715</v>
      </c>
      <c r="F27" s="386"/>
      <c r="G27" s="382"/>
      <c r="H27" s="386"/>
      <c r="I27" s="386"/>
      <c r="J27" s="386"/>
      <c r="K27" s="386"/>
      <c r="L27" s="387"/>
      <c r="M27" s="387"/>
      <c r="N27" s="387"/>
      <c r="O27" s="854" t="str">
        <f>IF($A$1=$W$6,構成団体按分後財務書類!C122,IF($A$1=$W$7,構成団体按分後財務書類!D122,IF($A$1=$W$8,構成団体按分後財務書類!E122,IF($A$1=$W$9,構成団体按分後財務書類!F122,IF($A$1=$W$10,構成団体按分後財務書類!G122,"")))))</f>
        <v/>
      </c>
      <c r="P27" s="855"/>
      <c r="Q27" s="373"/>
      <c r="R27" s="373"/>
      <c r="S27" s="373"/>
      <c r="T27" s="373"/>
      <c r="U27" s="373"/>
    </row>
    <row r="28" spans="1:21" s="376" customFormat="1" ht="12" customHeight="1">
      <c r="A28" s="381"/>
      <c r="B28" s="373"/>
      <c r="C28" s="388" t="s">
        <v>716</v>
      </c>
      <c r="D28" s="388"/>
      <c r="E28" s="386"/>
      <c r="F28" s="386"/>
      <c r="G28" s="386"/>
      <c r="H28" s="386"/>
      <c r="I28" s="386"/>
      <c r="J28" s="387"/>
      <c r="K28" s="387"/>
      <c r="L28" s="387"/>
      <c r="M28" s="850"/>
      <c r="N28" s="851"/>
      <c r="O28" s="852">
        <f>SUM(O29:P30)</f>
        <v>0</v>
      </c>
      <c r="P28" s="853"/>
      <c r="Q28" s="373"/>
      <c r="R28" s="373"/>
      <c r="S28" s="373"/>
      <c r="T28" s="373"/>
      <c r="U28" s="373"/>
    </row>
    <row r="29" spans="1:21" s="376" customFormat="1" ht="12" customHeight="1">
      <c r="A29" s="381"/>
      <c r="B29" s="373"/>
      <c r="C29" s="373"/>
      <c r="D29" s="389" t="s">
        <v>356</v>
      </c>
      <c r="E29" s="389"/>
      <c r="F29" s="382"/>
      <c r="G29" s="382"/>
      <c r="H29" s="382"/>
      <c r="I29" s="382"/>
      <c r="J29" s="390"/>
      <c r="K29" s="390"/>
      <c r="L29" s="390"/>
      <c r="M29" s="850"/>
      <c r="N29" s="851"/>
      <c r="O29" s="854" t="str">
        <f>IF($A$1=$W$6,構成団体按分後財務書類!C124,IF($A$1=$W$7,構成団体按分後財務書類!D124,IF($A$1=$W$8,構成団体按分後財務書類!E124,IF($A$1=$W$9,構成団体按分後財務書類!F124,IF($A$1=$W$10,構成団体按分後財務書類!G124,"")))))</f>
        <v/>
      </c>
      <c r="P29" s="855"/>
      <c r="Q29" s="373"/>
      <c r="R29" s="373"/>
      <c r="S29" s="373"/>
      <c r="T29" s="373"/>
      <c r="U29" s="373"/>
    </row>
    <row r="30" spans="1:21" s="376" customFormat="1" ht="12" customHeight="1">
      <c r="A30" s="381"/>
      <c r="B30" s="373"/>
      <c r="C30" s="373"/>
      <c r="D30" s="382" t="s">
        <v>704</v>
      </c>
      <c r="E30" s="382"/>
      <c r="F30" s="383"/>
      <c r="G30" s="382"/>
      <c r="H30" s="382"/>
      <c r="I30" s="382"/>
      <c r="J30" s="390"/>
      <c r="K30" s="390"/>
      <c r="L30" s="390"/>
      <c r="M30" s="850"/>
      <c r="N30" s="851"/>
      <c r="O30" s="854" t="str">
        <f>IF($A$1=$W$6,構成団体按分後財務書類!C125,IF($A$1=$W$7,構成団体按分後財務書類!D125,IF($A$1=$W$8,構成団体按分後財務書類!E125,IF($A$1=$W$9,構成団体按分後財務書類!F125,IF($A$1=$W$10,構成団体按分後財務書類!G125,"")))))</f>
        <v/>
      </c>
      <c r="P30" s="855"/>
      <c r="Q30" s="391"/>
      <c r="R30" s="392"/>
      <c r="S30" s="392"/>
      <c r="T30" s="392"/>
      <c r="U30" s="373"/>
    </row>
    <row r="31" spans="1:21" s="376" customFormat="1" ht="12" customHeight="1">
      <c r="A31" s="393"/>
      <c r="B31" s="394" t="s">
        <v>717</v>
      </c>
      <c r="C31" s="394"/>
      <c r="D31" s="395"/>
      <c r="E31" s="395"/>
      <c r="F31" s="394"/>
      <c r="G31" s="395"/>
      <c r="H31" s="395"/>
      <c r="I31" s="395"/>
      <c r="J31" s="396"/>
      <c r="K31" s="396"/>
      <c r="L31" s="396"/>
      <c r="M31" s="397"/>
      <c r="N31" s="397"/>
      <c r="O31" s="865">
        <f>O7-O28</f>
        <v>0</v>
      </c>
      <c r="P31" s="866"/>
      <c r="Q31" s="392"/>
      <c r="R31" s="392"/>
      <c r="S31" s="392"/>
      <c r="T31" s="392"/>
      <c r="U31" s="373"/>
    </row>
    <row r="32" spans="1:21" s="376" customFormat="1" ht="12" customHeight="1">
      <c r="A32" s="381"/>
      <c r="B32" s="383"/>
      <c r="C32" s="382" t="s">
        <v>718</v>
      </c>
      <c r="D32" s="382"/>
      <c r="E32" s="382"/>
      <c r="F32" s="383"/>
      <c r="G32" s="382"/>
      <c r="H32" s="382"/>
      <c r="I32" s="382"/>
      <c r="J32" s="390"/>
      <c r="K32" s="390"/>
      <c r="L32" s="390"/>
      <c r="M32" s="398"/>
      <c r="N32" s="398"/>
      <c r="O32" s="852">
        <f>SUM(O33:P37)</f>
        <v>0</v>
      </c>
      <c r="P32" s="853"/>
      <c r="Q32" s="392"/>
      <c r="R32" s="392"/>
      <c r="S32" s="392"/>
      <c r="T32" s="392"/>
      <c r="U32" s="373"/>
    </row>
    <row r="33" spans="1:21" s="376" customFormat="1" ht="12" customHeight="1">
      <c r="A33" s="381"/>
      <c r="B33" s="383"/>
      <c r="C33" s="382"/>
      <c r="D33" s="382" t="s">
        <v>719</v>
      </c>
      <c r="E33" s="382"/>
      <c r="F33" s="383"/>
      <c r="G33" s="382"/>
      <c r="H33" s="382"/>
      <c r="I33" s="382"/>
      <c r="J33" s="390"/>
      <c r="K33" s="390"/>
      <c r="L33" s="390"/>
      <c r="M33" s="398"/>
      <c r="N33" s="398"/>
      <c r="O33" s="1148" t="str">
        <f>IF($A$1=$W$6,構成団体按分後財務書類!C128,IF($A$1=$W$7,構成団体按分後財務書類!D128,IF($A$1=$W$8,構成団体按分後財務書類!E128,IF($A$1=$W$9,構成団体按分後財務書類!F128,IF($A$1=$W$10,構成団体按分後財務書類!G128,"")))))</f>
        <v/>
      </c>
      <c r="P33" s="1149"/>
      <c r="Q33" s="392"/>
      <c r="R33" s="392"/>
      <c r="S33" s="392"/>
      <c r="T33" s="392"/>
      <c r="U33" s="373"/>
    </row>
    <row r="34" spans="1:21" s="376" customFormat="1" ht="12" customHeight="1">
      <c r="A34" s="381"/>
      <c r="B34" s="373"/>
      <c r="C34" s="373"/>
      <c r="D34" s="385" t="s">
        <v>720</v>
      </c>
      <c r="E34" s="385"/>
      <c r="F34" s="382"/>
      <c r="G34" s="385"/>
      <c r="H34" s="382"/>
      <c r="I34" s="382"/>
      <c r="J34" s="386"/>
      <c r="K34" s="386"/>
      <c r="L34" s="387"/>
      <c r="M34" s="387"/>
      <c r="N34" s="387"/>
      <c r="O34" s="854" t="str">
        <f>IF($A$1=$W$6,構成団体按分後財務書類!C129,IF($A$1=$W$7,構成団体按分後財務書類!D129,IF($A$1=$W$8,構成団体按分後財務書類!E129,IF($A$1=$W$9,構成団体按分後財務書類!F129,IF($A$1=$W$10,構成団体按分後財務書類!G129,"")))))</f>
        <v/>
      </c>
      <c r="P34" s="855"/>
      <c r="Q34" s="373"/>
      <c r="R34" s="373"/>
      <c r="S34" s="373"/>
      <c r="T34" s="373"/>
      <c r="U34" s="373"/>
    </row>
    <row r="35" spans="1:21" s="376" customFormat="1" ht="12" customHeight="1">
      <c r="A35" s="381"/>
      <c r="B35" s="373"/>
      <c r="C35" s="373"/>
      <c r="D35" s="383" t="s">
        <v>721</v>
      </c>
      <c r="E35" s="383"/>
      <c r="F35" s="382"/>
      <c r="G35" s="383"/>
      <c r="H35" s="382"/>
      <c r="I35" s="383"/>
      <c r="J35" s="382"/>
      <c r="K35" s="382"/>
      <c r="L35" s="383"/>
      <c r="M35" s="383"/>
      <c r="N35" s="383"/>
      <c r="O35" s="854" t="str">
        <f>IF($A$1=$W$6,構成団体按分後財務書類!C130,IF($A$1=$W$7,構成団体按分後財務書類!D130,IF($A$1=$W$8,構成団体按分後財務書類!E130,IF($A$1=$W$9,構成団体按分後財務書類!F130,IF($A$1=$W$10,構成団体按分後財務書類!G130,"")))))</f>
        <v/>
      </c>
      <c r="P35" s="855"/>
      <c r="Q35" s="373"/>
      <c r="R35" s="373"/>
      <c r="S35" s="373"/>
      <c r="T35" s="373"/>
      <c r="U35" s="373"/>
    </row>
    <row r="36" spans="1:21" s="376" customFormat="1" ht="12" customHeight="1">
      <c r="A36" s="381"/>
      <c r="B36" s="373"/>
      <c r="C36" s="373"/>
      <c r="D36" s="382" t="s">
        <v>722</v>
      </c>
      <c r="E36" s="382"/>
      <c r="F36" s="382"/>
      <c r="G36" s="382"/>
      <c r="H36" s="382"/>
      <c r="I36" s="382"/>
      <c r="J36" s="382"/>
      <c r="K36" s="382"/>
      <c r="L36" s="383"/>
      <c r="M36" s="383"/>
      <c r="N36" s="383"/>
      <c r="O36" s="854" t="str">
        <f>IF($A$1=$W$6,構成団体按分後財務書類!C131,IF($A$1=$W$7,構成団体按分後財務書類!D131,IF($A$1=$W$8,構成団体按分後財務書類!E131,IF($A$1=$W$9,構成団体按分後財務書類!F131,IF($A$1=$W$10,構成団体按分後財務書類!G131,"")))))</f>
        <v/>
      </c>
      <c r="P36" s="855"/>
      <c r="Q36" s="373"/>
      <c r="R36" s="373"/>
      <c r="S36" s="373"/>
      <c r="T36" s="373"/>
      <c r="U36" s="373"/>
    </row>
    <row r="37" spans="1:21" s="376" customFormat="1" ht="12" customHeight="1">
      <c r="A37" s="381"/>
      <c r="B37" s="373"/>
      <c r="C37" s="373"/>
      <c r="D37" s="382" t="s">
        <v>704</v>
      </c>
      <c r="E37" s="382"/>
      <c r="F37" s="382"/>
      <c r="G37" s="382"/>
      <c r="H37" s="382"/>
      <c r="I37" s="382"/>
      <c r="J37" s="382"/>
      <c r="K37" s="382"/>
      <c r="L37" s="383"/>
      <c r="M37" s="383"/>
      <c r="N37" s="383"/>
      <c r="O37" s="854" t="str">
        <f>IF($A$1=$W$6,構成団体按分後財務書類!C132,IF($A$1=$W$7,構成団体按分後財務書類!D132,IF($A$1=$W$8,構成団体按分後財務書類!E132,IF($A$1=$W$9,構成団体按分後財務書類!F132,IF($A$1=$W$10,構成団体按分後財務書類!G132,"")))))</f>
        <v/>
      </c>
      <c r="P37" s="855"/>
      <c r="Q37" s="373"/>
      <c r="R37" s="373"/>
      <c r="S37" s="373"/>
      <c r="T37" s="373"/>
      <c r="U37" s="373"/>
    </row>
    <row r="38" spans="1:21" s="376" customFormat="1" ht="12" customHeight="1" thickBot="1">
      <c r="A38" s="381"/>
      <c r="B38" s="373"/>
      <c r="C38" s="382" t="s">
        <v>723</v>
      </c>
      <c r="D38" s="382"/>
      <c r="E38" s="382"/>
      <c r="F38" s="382"/>
      <c r="G38" s="382"/>
      <c r="H38" s="382"/>
      <c r="I38" s="382"/>
      <c r="J38" s="390"/>
      <c r="K38" s="390"/>
      <c r="L38" s="390"/>
      <c r="M38" s="850"/>
      <c r="N38" s="851"/>
      <c r="O38" s="852">
        <f>SUM(O39:P40)</f>
        <v>0</v>
      </c>
      <c r="P38" s="853"/>
      <c r="Q38" s="373"/>
      <c r="R38" s="373"/>
      <c r="S38" s="373"/>
      <c r="T38" s="373"/>
      <c r="U38" s="373"/>
    </row>
    <row r="39" spans="1:21" s="376" customFormat="1" ht="12" customHeight="1">
      <c r="A39" s="381"/>
      <c r="B39" s="373"/>
      <c r="C39" s="373"/>
      <c r="D39" s="382" t="s">
        <v>724</v>
      </c>
      <c r="E39" s="382"/>
      <c r="F39" s="382"/>
      <c r="G39" s="382"/>
      <c r="H39" s="382"/>
      <c r="I39" s="382"/>
      <c r="J39" s="390"/>
      <c r="K39" s="390"/>
      <c r="L39" s="390"/>
      <c r="M39" s="850"/>
      <c r="N39" s="851"/>
      <c r="O39" s="854" t="str">
        <f>IF($A$1=$W$6,構成団体按分後財務書類!C134,IF($A$1=$W$7,構成団体按分後財務書類!D134,IF($A$1=$W$8,構成団体按分後財務書類!E134,IF($A$1=$W$9,構成団体按分後財務書類!F134,IF($A$1=$W$10,構成団体按分後財務書類!G134,"")))))</f>
        <v/>
      </c>
      <c r="P39" s="855"/>
      <c r="Q39" s="856" t="s">
        <v>654</v>
      </c>
      <c r="R39" s="857"/>
      <c r="S39" s="857"/>
      <c r="T39" s="858"/>
      <c r="U39" s="373"/>
    </row>
    <row r="40" spans="1:21" s="376" customFormat="1" ht="12" customHeight="1" thickBot="1">
      <c r="A40" s="381"/>
      <c r="B40" s="373"/>
      <c r="C40" s="373"/>
      <c r="D40" s="382" t="s">
        <v>710</v>
      </c>
      <c r="E40" s="382"/>
      <c r="F40" s="382"/>
      <c r="G40" s="382"/>
      <c r="H40" s="382"/>
      <c r="I40" s="382"/>
      <c r="J40" s="390"/>
      <c r="K40" s="390"/>
      <c r="L40" s="390"/>
      <c r="M40" s="850"/>
      <c r="N40" s="851"/>
      <c r="O40" s="854" t="str">
        <f>IF($A$1=$W$6,構成団体按分後財務書類!C135,IF($A$1=$W$7,構成団体按分後財務書類!D135,IF($A$1=$W$8,構成団体按分後財務書類!E135,IF($A$1=$W$9,構成団体按分後財務書類!F135,IF($A$1=$W$10,構成団体按分後財務書類!G135,"")))))</f>
        <v/>
      </c>
      <c r="P40" s="855"/>
      <c r="Q40" s="859" t="s">
        <v>725</v>
      </c>
      <c r="R40" s="860"/>
      <c r="S40" s="861" t="s">
        <v>726</v>
      </c>
      <c r="T40" s="862"/>
      <c r="U40" s="373"/>
    </row>
    <row r="41" spans="1:21" s="376" customFormat="1" ht="12" customHeight="1">
      <c r="A41" s="393"/>
      <c r="B41" s="394" t="s">
        <v>727</v>
      </c>
      <c r="C41" s="394"/>
      <c r="D41" s="395"/>
      <c r="E41" s="395"/>
      <c r="F41" s="395"/>
      <c r="G41" s="395"/>
      <c r="H41" s="395"/>
      <c r="I41" s="395"/>
      <c r="J41" s="395"/>
      <c r="K41" s="395"/>
      <c r="L41" s="396"/>
      <c r="M41" s="396"/>
      <c r="N41" s="396"/>
      <c r="O41" s="863">
        <f>O31-O32+O38</f>
        <v>0</v>
      </c>
      <c r="P41" s="864"/>
      <c r="Q41" s="847"/>
      <c r="R41" s="840"/>
      <c r="S41" s="848">
        <f>O41</f>
        <v>0</v>
      </c>
      <c r="T41" s="849"/>
      <c r="U41" s="373"/>
    </row>
    <row r="42" spans="1:21" s="376" customFormat="1" ht="12" customHeight="1">
      <c r="A42" s="381"/>
      <c r="B42" s="383" t="s">
        <v>728</v>
      </c>
      <c r="C42" s="383"/>
      <c r="D42" s="383"/>
      <c r="E42" s="390"/>
      <c r="F42" s="390"/>
      <c r="G42" s="390"/>
      <c r="H42" s="390"/>
      <c r="I42" s="390"/>
      <c r="J42" s="390"/>
      <c r="K42" s="399"/>
      <c r="L42" s="400"/>
      <c r="M42" s="400"/>
      <c r="N42" s="401"/>
      <c r="O42" s="835">
        <f>SUM(Q42:T42)</f>
        <v>0</v>
      </c>
      <c r="P42" s="836"/>
      <c r="Q42" s="839"/>
      <c r="R42" s="840"/>
      <c r="S42" s="835">
        <f>SUM(S43:S44)</f>
        <v>0</v>
      </c>
      <c r="T42" s="836">
        <f>SUM(T43:T44)</f>
        <v>0</v>
      </c>
      <c r="U42" s="373"/>
    </row>
    <row r="43" spans="1:21" s="376" customFormat="1" ht="12" customHeight="1">
      <c r="A43" s="381"/>
      <c r="B43" s="373"/>
      <c r="C43" s="383" t="s">
        <v>729</v>
      </c>
      <c r="D43" s="383"/>
      <c r="E43" s="402"/>
      <c r="F43" s="402"/>
      <c r="G43" s="402"/>
      <c r="H43" s="402"/>
      <c r="I43" s="402"/>
      <c r="J43" s="383"/>
      <c r="K43" s="399"/>
      <c r="L43" s="400"/>
      <c r="M43" s="400"/>
      <c r="N43" s="401"/>
      <c r="O43" s="817">
        <f>SUM(Q43:T43)</f>
        <v>0</v>
      </c>
      <c r="P43" s="818"/>
      <c r="Q43" s="841"/>
      <c r="R43" s="842"/>
      <c r="S43" s="817" t="b">
        <f>IF($A$1=$W$6,構成団体按分後財務書類!G152,IF($A$1=$W$7,構成団体按分後財務書類!J152,IF($A$1=$W$8,構成団体按分後財務書類!M152,IF($A$1=$W$9,構成団体按分後財務書類!P152,IF($A$1=$W$10,構成団体按分後財務書類!S152)))))</f>
        <v>0</v>
      </c>
      <c r="T43" s="818"/>
      <c r="U43" s="373"/>
    </row>
    <row r="44" spans="1:21" s="376" customFormat="1" ht="12" customHeight="1">
      <c r="A44" s="403"/>
      <c r="B44" s="373"/>
      <c r="C44" s="383" t="s">
        <v>730</v>
      </c>
      <c r="D44" s="404"/>
      <c r="E44" s="404"/>
      <c r="F44" s="404"/>
      <c r="G44" s="404"/>
      <c r="H44" s="404"/>
      <c r="I44" s="404"/>
      <c r="J44" s="383"/>
      <c r="K44" s="399"/>
      <c r="L44" s="400"/>
      <c r="M44" s="400"/>
      <c r="N44" s="401"/>
      <c r="O44" s="819">
        <f>SUM(Q44:R44)</f>
        <v>0</v>
      </c>
      <c r="P44" s="820"/>
      <c r="Q44" s="843"/>
      <c r="R44" s="844"/>
      <c r="S44" s="819" t="b">
        <f>IF($A$1=$W$6,構成団体按分後財務書類!G153,IF($A$1=$W$7,構成団体按分後財務書類!J153,IF($A$1=$W$8,構成団体按分後財務書類!M153,IF($A$1=$W$9,構成団体按分後財務書類!P153,IF($A$1=$W$10,構成団体按分後財務書類!S153)))))</f>
        <v>0</v>
      </c>
      <c r="T44" s="820"/>
      <c r="U44" s="373"/>
    </row>
    <row r="45" spans="1:21" s="376" customFormat="1" ht="12" customHeight="1">
      <c r="A45" s="393"/>
      <c r="B45" s="394" t="s">
        <v>731</v>
      </c>
      <c r="C45" s="405"/>
      <c r="D45" s="406"/>
      <c r="E45" s="406"/>
      <c r="F45" s="406"/>
      <c r="G45" s="407"/>
      <c r="H45" s="407"/>
      <c r="I45" s="407"/>
      <c r="J45" s="394"/>
      <c r="K45" s="408"/>
      <c r="L45" s="408"/>
      <c r="M45" s="408"/>
      <c r="N45" s="409"/>
      <c r="O45" s="811">
        <f>O42-O41</f>
        <v>0</v>
      </c>
      <c r="P45" s="812"/>
      <c r="Q45" s="837"/>
      <c r="R45" s="838"/>
      <c r="S45" s="811">
        <f>S42-S41</f>
        <v>0</v>
      </c>
      <c r="T45" s="812"/>
      <c r="U45" s="373"/>
    </row>
    <row r="46" spans="1:21" s="376" customFormat="1" ht="12" customHeight="1">
      <c r="A46" s="381"/>
      <c r="B46" s="383" t="s">
        <v>732</v>
      </c>
      <c r="C46" s="383"/>
      <c r="D46" s="404"/>
      <c r="E46" s="404"/>
      <c r="F46" s="404"/>
      <c r="G46" s="402"/>
      <c r="H46" s="402"/>
      <c r="I46" s="402"/>
      <c r="J46" s="383"/>
      <c r="K46" s="373"/>
      <c r="L46" s="373"/>
      <c r="M46" s="373"/>
      <c r="N46" s="410"/>
      <c r="O46" s="821"/>
      <c r="P46" s="822"/>
      <c r="Q46" s="845">
        <f>SUM(Q47:R50)</f>
        <v>0</v>
      </c>
      <c r="R46" s="846">
        <f>SUM(R47:R50)</f>
        <v>0</v>
      </c>
      <c r="S46" s="835">
        <f>SUM(S47:T50)</f>
        <v>0</v>
      </c>
      <c r="T46" s="836">
        <f>SUM(T47:T50)</f>
        <v>0</v>
      </c>
      <c r="U46" s="373"/>
    </row>
    <row r="47" spans="1:21" s="376" customFormat="1" ht="12" customHeight="1">
      <c r="A47" s="381"/>
      <c r="B47" s="373"/>
      <c r="C47" s="404" t="s">
        <v>733</v>
      </c>
      <c r="D47" s="404"/>
      <c r="E47" s="404"/>
      <c r="F47" s="402"/>
      <c r="G47" s="402"/>
      <c r="H47" s="402"/>
      <c r="I47" s="402"/>
      <c r="J47" s="383"/>
      <c r="K47" s="373"/>
      <c r="L47" s="373"/>
      <c r="M47" s="373"/>
      <c r="N47" s="410"/>
      <c r="O47" s="821"/>
      <c r="P47" s="822"/>
      <c r="Q47" s="823">
        <f>-S47</f>
        <v>0</v>
      </c>
      <c r="R47" s="824"/>
      <c r="S47" s="817" t="b">
        <f>IF($A$1=$W$6,構成団体按分後財務書類!G156,IF($A$1=$W$7,構成団体按分後財務書類!J156,IF($A$1=$W$8,構成団体按分後財務書類!M156,IF($A$1=$W$9,構成団体按分後財務書類!P156,IF($A$1=$W$10,構成団体按分後財務書類!S156)))))</f>
        <v>0</v>
      </c>
      <c r="T47" s="818"/>
      <c r="U47" s="373"/>
    </row>
    <row r="48" spans="1:21" s="376" customFormat="1" ht="12" customHeight="1">
      <c r="A48" s="381"/>
      <c r="B48" s="373"/>
      <c r="C48" s="404" t="s">
        <v>734</v>
      </c>
      <c r="D48" s="404"/>
      <c r="E48" s="404"/>
      <c r="F48" s="404"/>
      <c r="G48" s="402"/>
      <c r="H48" s="402"/>
      <c r="I48" s="402"/>
      <c r="J48" s="383"/>
      <c r="K48" s="373"/>
      <c r="L48" s="373"/>
      <c r="M48" s="373"/>
      <c r="N48" s="410"/>
      <c r="O48" s="821"/>
      <c r="P48" s="822"/>
      <c r="Q48" s="823">
        <f>-S48</f>
        <v>0</v>
      </c>
      <c r="R48" s="824"/>
      <c r="S48" s="817" t="b">
        <f>IF($A$1=$W$6,構成団体按分後財務書類!G157,IF($A$1=$W$7,構成団体按分後財務書類!J157,IF($A$1=$W$8,構成団体按分後財務書類!M157,IF($A$1=$W$9,構成団体按分後財務書類!P157,IF($A$1=$W$10,構成団体按分後財務書類!S157)))))</f>
        <v>0</v>
      </c>
      <c r="T48" s="818"/>
      <c r="U48" s="373"/>
    </row>
    <row r="49" spans="1:21" s="376" customFormat="1" ht="12" customHeight="1">
      <c r="A49" s="381"/>
      <c r="B49" s="373"/>
      <c r="C49" s="404" t="s">
        <v>735</v>
      </c>
      <c r="D49" s="404"/>
      <c r="E49" s="404"/>
      <c r="F49" s="404"/>
      <c r="G49" s="402"/>
      <c r="H49" s="402"/>
      <c r="I49" s="402"/>
      <c r="J49" s="383"/>
      <c r="K49" s="373"/>
      <c r="L49" s="373"/>
      <c r="M49" s="373"/>
      <c r="N49" s="410"/>
      <c r="O49" s="821"/>
      <c r="P49" s="822"/>
      <c r="Q49" s="823">
        <f>-S49</f>
        <v>0</v>
      </c>
      <c r="R49" s="824"/>
      <c r="S49" s="817" t="b">
        <f>IF($A$1=$W$6,構成団体按分後財務書類!G158,IF($A$1=$W$7,構成団体按分後財務書類!J158,IF($A$1=$W$8,構成団体按分後財務書類!M158,IF($A$1=$W$9,構成団体按分後財務書類!P158,IF($A$1=$W$10,構成団体按分後財務書類!S158)))))</f>
        <v>0</v>
      </c>
      <c r="T49" s="818"/>
      <c r="U49" s="373"/>
    </row>
    <row r="50" spans="1:21" s="376" customFormat="1" ht="12" customHeight="1">
      <c r="A50" s="381"/>
      <c r="B50" s="373"/>
      <c r="C50" s="404" t="s">
        <v>736</v>
      </c>
      <c r="D50" s="404"/>
      <c r="E50" s="404"/>
      <c r="F50" s="404"/>
      <c r="G50" s="402"/>
      <c r="H50" s="411"/>
      <c r="I50" s="402"/>
      <c r="J50" s="383"/>
      <c r="K50" s="373"/>
      <c r="L50" s="373"/>
      <c r="M50" s="373"/>
      <c r="N50" s="410"/>
      <c r="O50" s="821"/>
      <c r="P50" s="822"/>
      <c r="Q50" s="823">
        <f>-S50</f>
        <v>0</v>
      </c>
      <c r="R50" s="824"/>
      <c r="S50" s="817" t="b">
        <f>IF($A$1=$W$6,構成団体按分後財務書類!G159,IF($A$1=$W$7,構成団体按分後財務書類!J159,IF($A$1=$W$8,構成団体按分後財務書類!M159,IF($A$1=$W$9,構成団体按分後財務書類!P159,IF($A$1=$W$10,構成団体按分後財務書類!S159)))))</f>
        <v>0</v>
      </c>
      <c r="T50" s="818"/>
      <c r="U50" s="373"/>
    </row>
    <row r="51" spans="1:21" s="376" customFormat="1" ht="12" customHeight="1">
      <c r="A51" s="381"/>
      <c r="B51" s="383" t="s">
        <v>737</v>
      </c>
      <c r="C51" s="383"/>
      <c r="D51" s="404"/>
      <c r="E51" s="412"/>
      <c r="F51" s="412"/>
      <c r="G51" s="412"/>
      <c r="H51" s="412"/>
      <c r="I51" s="412"/>
      <c r="J51" s="390"/>
      <c r="K51" s="373"/>
      <c r="L51" s="373"/>
      <c r="M51" s="373"/>
      <c r="N51" s="410"/>
      <c r="O51" s="817"/>
      <c r="P51" s="818"/>
      <c r="Q51" s="823"/>
      <c r="R51" s="824"/>
      <c r="S51" s="825"/>
      <c r="T51" s="826"/>
      <c r="U51" s="373"/>
    </row>
    <row r="52" spans="1:21" s="376" customFormat="1" ht="12" customHeight="1">
      <c r="A52" s="381"/>
      <c r="B52" s="383" t="s">
        <v>738</v>
      </c>
      <c r="C52" s="383"/>
      <c r="D52" s="404"/>
      <c r="E52" s="413"/>
      <c r="F52" s="412"/>
      <c r="G52" s="412"/>
      <c r="H52" s="412"/>
      <c r="I52" s="412"/>
      <c r="J52" s="390"/>
      <c r="K52" s="398"/>
      <c r="L52" s="398"/>
      <c r="M52" s="398"/>
      <c r="N52" s="414"/>
      <c r="O52" s="817"/>
      <c r="P52" s="818"/>
      <c r="Q52" s="823"/>
      <c r="R52" s="824"/>
      <c r="S52" s="825"/>
      <c r="T52" s="826"/>
      <c r="U52" s="373"/>
    </row>
    <row r="53" spans="1:21" s="376" customFormat="1" ht="12" customHeight="1">
      <c r="A53" s="403"/>
      <c r="B53" s="415" t="s">
        <v>710</v>
      </c>
      <c r="C53" s="415"/>
      <c r="D53" s="416"/>
      <c r="E53" s="417"/>
      <c r="F53" s="417"/>
      <c r="G53" s="418"/>
      <c r="H53" s="418"/>
      <c r="I53" s="418"/>
      <c r="J53" s="419"/>
      <c r="K53" s="420"/>
      <c r="L53" s="420"/>
      <c r="M53" s="420"/>
      <c r="N53" s="421"/>
      <c r="O53" s="819"/>
      <c r="P53" s="820"/>
      <c r="Q53" s="815"/>
      <c r="R53" s="816"/>
      <c r="S53" s="819"/>
      <c r="T53" s="820"/>
      <c r="U53" s="373"/>
    </row>
    <row r="54" spans="1:21" s="376" customFormat="1" ht="12" customHeight="1">
      <c r="A54" s="422" t="s">
        <v>739</v>
      </c>
      <c r="B54" s="423"/>
      <c r="C54" s="424"/>
      <c r="D54" s="425"/>
      <c r="E54" s="426"/>
      <c r="F54" s="427"/>
      <c r="G54" s="427"/>
      <c r="H54" s="428"/>
      <c r="I54" s="427"/>
      <c r="J54" s="429"/>
      <c r="K54" s="430"/>
      <c r="L54" s="430"/>
      <c r="M54" s="430"/>
      <c r="N54" s="431"/>
      <c r="O54" s="811">
        <f>Q54+S54</f>
        <v>0</v>
      </c>
      <c r="P54" s="812"/>
      <c r="Q54" s="829">
        <f>SUM(Q46,Q51,Q52,Q53)</f>
        <v>0</v>
      </c>
      <c r="R54" s="830">
        <f>SUM(R46,R51,R52,R53)</f>
        <v>0</v>
      </c>
      <c r="S54" s="811">
        <f>S45+S46</f>
        <v>0</v>
      </c>
      <c r="T54" s="812">
        <f>SUM(T45:T46)</f>
        <v>0</v>
      </c>
      <c r="U54" s="373"/>
    </row>
    <row r="55" spans="1:21" s="376" customFormat="1" ht="12" customHeight="1" thickBot="1">
      <c r="A55" s="432" t="s">
        <v>740</v>
      </c>
      <c r="B55" s="433"/>
      <c r="C55" s="434"/>
      <c r="D55" s="435"/>
      <c r="E55" s="436"/>
      <c r="F55" s="437"/>
      <c r="G55" s="437"/>
      <c r="H55" s="438"/>
      <c r="I55" s="437"/>
      <c r="J55" s="439"/>
      <c r="K55" s="433"/>
      <c r="L55" s="433"/>
      <c r="M55" s="433"/>
      <c r="N55" s="433"/>
      <c r="O55" s="813">
        <f>SUM(Q55:T55)</f>
        <v>0</v>
      </c>
      <c r="P55" s="814"/>
      <c r="Q55" s="831" t="b">
        <f>IF($A$1=$W$6,構成団体按分後財務書類!F149,IF($A$1=$W$7,構成団体按分後財務書類!I149,IF($A$1=$W$8,構成団体按分後財務書類!L149,IF($A$1=$W$9,構成団体按分後財務書類!O149,IF($A$1=$W$10,構成団体按分後財務書類!R149)))))</f>
        <v>0</v>
      </c>
      <c r="R55" s="832"/>
      <c r="S55" s="813" t="b">
        <f>IF($A$1=$W$6,構成団体按分後財務書類!G164,IF($A$1=$W$7,構成団体按分後財務書類!J164,IF($A$1=$W$8,構成団体按分後財務書類!M164,IF($A$1=$W$9,構成団体按分後財務書類!P164,IF($A$1=$W$10,構成団体按分後財務書類!S164)))))</f>
        <v>0</v>
      </c>
      <c r="T55" s="814"/>
      <c r="U55" s="373"/>
    </row>
    <row r="56" spans="1:21" s="376" customFormat="1" ht="12" customHeight="1" thickBot="1">
      <c r="A56" s="440" t="s">
        <v>741</v>
      </c>
      <c r="B56" s="441"/>
      <c r="C56" s="442"/>
      <c r="D56" s="443"/>
      <c r="E56" s="443"/>
      <c r="F56" s="443"/>
      <c r="G56" s="443"/>
      <c r="H56" s="443"/>
      <c r="I56" s="443"/>
      <c r="J56" s="443"/>
      <c r="K56" s="443"/>
      <c r="L56" s="443"/>
      <c r="M56" s="443"/>
      <c r="N56" s="443"/>
      <c r="O56" s="827">
        <f>SUM(Q56:T56)</f>
        <v>0</v>
      </c>
      <c r="P56" s="828"/>
      <c r="Q56" s="833">
        <f>SUM(Q54:R55)</f>
        <v>0</v>
      </c>
      <c r="R56" s="834">
        <f>R55+R41</f>
        <v>0</v>
      </c>
      <c r="S56" s="827">
        <f>S54+S55</f>
        <v>0</v>
      </c>
      <c r="T56" s="828">
        <f>T55+T41</f>
        <v>0</v>
      </c>
      <c r="U56" s="373"/>
    </row>
    <row r="57" spans="1:21" s="376" customFormat="1" ht="12" customHeight="1">
      <c r="A57" s="373"/>
      <c r="B57" s="373"/>
      <c r="C57" s="373"/>
      <c r="D57" s="373"/>
      <c r="E57" s="373"/>
      <c r="F57" s="373"/>
      <c r="G57" s="373"/>
      <c r="H57" s="373"/>
      <c r="I57" s="373"/>
      <c r="J57" s="373"/>
      <c r="K57" s="373"/>
      <c r="L57" s="373"/>
      <c r="M57" s="373"/>
      <c r="N57" s="373"/>
      <c r="O57" s="444"/>
      <c r="P57" s="444"/>
      <c r="Q57" s="444"/>
      <c r="R57" s="444"/>
      <c r="S57" s="444"/>
      <c r="T57" s="444"/>
      <c r="U57" s="373"/>
    </row>
  </sheetData>
  <mergeCells count="97">
    <mergeCell ref="Q53:R53"/>
    <mergeCell ref="S53:T53"/>
    <mergeCell ref="A1:H1"/>
    <mergeCell ref="O54:P54"/>
    <mergeCell ref="Q54:R54"/>
    <mergeCell ref="S54:T54"/>
    <mergeCell ref="O51:P51"/>
    <mergeCell ref="Q51:R51"/>
    <mergeCell ref="S51:T51"/>
    <mergeCell ref="O47:P47"/>
    <mergeCell ref="Q47:R47"/>
    <mergeCell ref="S47:T47"/>
    <mergeCell ref="O44:P44"/>
    <mergeCell ref="Q44:R44"/>
    <mergeCell ref="S44:T44"/>
    <mergeCell ref="O48:P48"/>
    <mergeCell ref="O56:P56"/>
    <mergeCell ref="Q56:R56"/>
    <mergeCell ref="S56:T56"/>
    <mergeCell ref="O49:P49"/>
    <mergeCell ref="Q49:R49"/>
    <mergeCell ref="S49:T49"/>
    <mergeCell ref="O50:P50"/>
    <mergeCell ref="Q50:R50"/>
    <mergeCell ref="S50:T50"/>
    <mergeCell ref="O55:P55"/>
    <mergeCell ref="Q55:R55"/>
    <mergeCell ref="S55:T55"/>
    <mergeCell ref="O52:P52"/>
    <mergeCell ref="Q52:R52"/>
    <mergeCell ref="S52:T52"/>
    <mergeCell ref="O53:P53"/>
    <mergeCell ref="Q48:R48"/>
    <mergeCell ref="S48:T48"/>
    <mergeCell ref="O45:P45"/>
    <mergeCell ref="Q45:R45"/>
    <mergeCell ref="S45:T45"/>
    <mergeCell ref="O46:P46"/>
    <mergeCell ref="Q46:R46"/>
    <mergeCell ref="S46:T46"/>
    <mergeCell ref="M40:N40"/>
    <mergeCell ref="O40:P40"/>
    <mergeCell ref="Q40:R40"/>
    <mergeCell ref="S40:T40"/>
    <mergeCell ref="O43:P43"/>
    <mergeCell ref="Q43:R43"/>
    <mergeCell ref="S43:T43"/>
    <mergeCell ref="O42:P42"/>
    <mergeCell ref="Q42:R42"/>
    <mergeCell ref="S42:T42"/>
    <mergeCell ref="O41:P41"/>
    <mergeCell ref="Q41:R41"/>
    <mergeCell ref="S41:T41"/>
    <mergeCell ref="O33:P33"/>
    <mergeCell ref="O35:P35"/>
    <mergeCell ref="O37:P37"/>
    <mergeCell ref="Q39:T39"/>
    <mergeCell ref="M28:N28"/>
    <mergeCell ref="O28:P28"/>
    <mergeCell ref="M38:N38"/>
    <mergeCell ref="O38:P38"/>
    <mergeCell ref="M30:N30"/>
    <mergeCell ref="M39:N39"/>
    <mergeCell ref="O39:P39"/>
    <mergeCell ref="M29:N29"/>
    <mergeCell ref="O17:P17"/>
    <mergeCell ref="O36:P36"/>
    <mergeCell ref="O34:P34"/>
    <mergeCell ref="O24:P24"/>
    <mergeCell ref="O25:P25"/>
    <mergeCell ref="O31:P31"/>
    <mergeCell ref="O32:P32"/>
    <mergeCell ref="O21:P21"/>
    <mergeCell ref="O22:P22"/>
    <mergeCell ref="O29:P29"/>
    <mergeCell ref="O30:P30"/>
    <mergeCell ref="O26:P26"/>
    <mergeCell ref="O27:P27"/>
    <mergeCell ref="O18:P18"/>
    <mergeCell ref="O19:P19"/>
    <mergeCell ref="O20:P20"/>
    <mergeCell ref="O23:P23"/>
    <mergeCell ref="O16:P16"/>
    <mergeCell ref="O8:P8"/>
    <mergeCell ref="A2:T2"/>
    <mergeCell ref="A3:T3"/>
    <mergeCell ref="A4:T4"/>
    <mergeCell ref="A6:N6"/>
    <mergeCell ref="O6:P6"/>
    <mergeCell ref="O7:P7"/>
    <mergeCell ref="O9:P9"/>
    <mergeCell ref="O10:P10"/>
    <mergeCell ref="O11:P11"/>
    <mergeCell ref="O12:P12"/>
    <mergeCell ref="O13:P13"/>
    <mergeCell ref="O15:P15"/>
    <mergeCell ref="O14:P14"/>
  </mergeCells>
  <phoneticPr fontId="2"/>
  <dataValidations count="1">
    <dataValidation type="list" allowBlank="1" showInputMessage="1" showErrorMessage="1" sqref="A1:H1" xr:uid="{00000000-0002-0000-3800-000000000000}">
      <formula1>$W$6:$W$10</formula1>
    </dataValidation>
  </dataValidations>
  <printOptions horizontalCentered="1"/>
  <pageMargins left="0" right="0" top="0.51181102362204722" bottom="0.59055118110236227" header="0.35433070866141736" footer="0.31496062992125984"/>
  <pageSetup paperSize="9" scale="115" firstPageNumber="4" orientation="portrait" useFirstPageNumber="1" r:id="rId1"/>
  <headerFooter>
    <oddFooter>&amp;C&amp;P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0000"/>
  </sheetPr>
  <dimension ref="A1:P79"/>
  <sheetViews>
    <sheetView zoomScale="75" zoomScaleNormal="75" workbookViewId="0">
      <pane xSplit="11" ySplit="7" topLeftCell="L44" activePane="bottomRight" state="frozen"/>
      <selection activeCell="C7" sqref="C7"/>
      <selection pane="topRight" activeCell="C7" sqref="C7"/>
      <selection pane="bottomLeft" activeCell="C7" sqref="C7"/>
      <selection pane="bottomRight" activeCell="B6" sqref="B6:K7"/>
    </sheetView>
  </sheetViews>
  <sheetFormatPr defaultColWidth="9" defaultRowHeight="18" customHeight="1"/>
  <cols>
    <col min="1" max="1" width="0.77734375" style="154" customWidth="1"/>
    <col min="2" max="10" width="2.109375" style="154" customWidth="1"/>
    <col min="11" max="11" width="25.44140625" style="154" customWidth="1"/>
    <col min="12" max="13" width="7.6640625" style="154" customWidth="1"/>
    <col min="14" max="14" width="0.77734375" style="154" customWidth="1"/>
    <col min="15" max="16384" width="9" style="154"/>
  </cols>
  <sheetData>
    <row r="1" spans="1:16" ht="18" customHeight="1" thickBot="1">
      <c r="B1" s="1107" t="s">
        <v>1102</v>
      </c>
      <c r="C1" s="1108"/>
      <c r="D1" s="1108"/>
      <c r="E1" s="1108"/>
      <c r="F1" s="1108"/>
      <c r="G1" s="1108"/>
      <c r="H1" s="1108"/>
      <c r="I1" s="1108"/>
      <c r="J1" s="1109"/>
      <c r="K1" s="469"/>
      <c r="L1" s="469"/>
      <c r="M1" s="371" t="s">
        <v>648</v>
      </c>
    </row>
    <row r="2" spans="1:16" ht="18" customHeight="1">
      <c r="A2" s="155"/>
      <c r="B2" s="1056" t="s">
        <v>649</v>
      </c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056"/>
      <c r="P2" s="3"/>
    </row>
    <row r="3" spans="1:16" s="156" customFormat="1" ht="15.9" customHeight="1">
      <c r="B3" s="1057" t="s">
        <v>650</v>
      </c>
      <c r="C3" s="1057"/>
      <c r="D3" s="1057"/>
      <c r="E3" s="1057"/>
      <c r="F3" s="1057"/>
      <c r="G3" s="1057"/>
      <c r="H3" s="1057"/>
      <c r="I3" s="1057"/>
      <c r="J3" s="1057"/>
      <c r="K3" s="1057"/>
      <c r="L3" s="1057"/>
      <c r="M3" s="1057"/>
      <c r="P3" s="3" t="s">
        <v>146</v>
      </c>
    </row>
    <row r="4" spans="1:16" s="156" customFormat="1" ht="15.9" customHeight="1">
      <c r="B4" s="1057" t="s">
        <v>651</v>
      </c>
      <c r="C4" s="1057"/>
      <c r="D4" s="1057"/>
      <c r="E4" s="1057"/>
      <c r="F4" s="1057"/>
      <c r="G4" s="1057"/>
      <c r="H4" s="1057"/>
      <c r="I4" s="1057"/>
      <c r="J4" s="1057"/>
      <c r="K4" s="1057"/>
      <c r="L4" s="1057"/>
      <c r="M4" s="1057"/>
      <c r="P4" s="1" t="str">
        <f>構成団体按分後財務書類!C1</f>
        <v>長万部町</v>
      </c>
    </row>
    <row r="5" spans="1:16" s="156" customFormat="1" ht="17.25" customHeight="1" thickBot="1">
      <c r="M5" s="157" t="s">
        <v>652</v>
      </c>
      <c r="P5" s="1" t="str">
        <f>構成団体按分後財務書類!D1</f>
        <v>八雲町</v>
      </c>
    </row>
    <row r="6" spans="1:16" s="156" customFormat="1" ht="14.4" customHeight="1">
      <c r="B6" s="1150" t="s">
        <v>653</v>
      </c>
      <c r="C6" s="1151"/>
      <c r="D6" s="1151"/>
      <c r="E6" s="1151"/>
      <c r="F6" s="1151"/>
      <c r="G6" s="1151"/>
      <c r="H6" s="1151"/>
      <c r="I6" s="1152"/>
      <c r="J6" s="1152"/>
      <c r="K6" s="1153"/>
      <c r="L6" s="1157" t="s">
        <v>654</v>
      </c>
      <c r="M6" s="1158"/>
      <c r="P6" s="1">
        <f>構成団体按分後財務書類!E1</f>
        <v>0</v>
      </c>
    </row>
    <row r="7" spans="1:16" s="156" customFormat="1" ht="14.4" customHeight="1" thickBot="1">
      <c r="B7" s="1154"/>
      <c r="C7" s="1155"/>
      <c r="D7" s="1155"/>
      <c r="E7" s="1155"/>
      <c r="F7" s="1155"/>
      <c r="G7" s="1155"/>
      <c r="H7" s="1155"/>
      <c r="I7" s="1155"/>
      <c r="J7" s="1155"/>
      <c r="K7" s="1156"/>
      <c r="L7" s="1159"/>
      <c r="M7" s="1160"/>
      <c r="P7" s="1">
        <f>構成団体按分後財務書類!F1</f>
        <v>0</v>
      </c>
    </row>
    <row r="8" spans="1:16" s="158" customFormat="1" ht="14.25" customHeight="1">
      <c r="B8" s="159" t="s">
        <v>655</v>
      </c>
      <c r="C8" s="160"/>
      <c r="D8" s="160"/>
      <c r="E8" s="161"/>
      <c r="F8" s="161"/>
      <c r="G8" s="162"/>
      <c r="H8" s="161"/>
      <c r="I8" s="163"/>
      <c r="J8" s="163"/>
      <c r="K8" s="164"/>
      <c r="L8" s="1069"/>
      <c r="M8" s="1070"/>
      <c r="P8" s="1">
        <f>構成団体按分後財務書類!G1</f>
        <v>0</v>
      </c>
    </row>
    <row r="9" spans="1:16" ht="14.25" customHeight="1">
      <c r="B9" s="165"/>
      <c r="C9" s="166" t="s">
        <v>656</v>
      </c>
      <c r="D9" s="166"/>
      <c r="E9" s="167"/>
      <c r="F9" s="167"/>
      <c r="G9" s="156"/>
      <c r="H9" s="167"/>
      <c r="K9" s="168"/>
      <c r="L9" s="852">
        <f>SUM(L10,L15)</f>
        <v>0</v>
      </c>
      <c r="M9" s="853"/>
    </row>
    <row r="10" spans="1:16" ht="13.5" customHeight="1">
      <c r="B10" s="165"/>
      <c r="C10" s="166"/>
      <c r="D10" s="166" t="s">
        <v>657</v>
      </c>
      <c r="E10" s="167"/>
      <c r="F10" s="167"/>
      <c r="G10" s="167"/>
      <c r="H10" s="167"/>
      <c r="K10" s="168"/>
      <c r="L10" s="852">
        <f>SUM(L11:M14)</f>
        <v>0</v>
      </c>
      <c r="M10" s="853"/>
    </row>
    <row r="11" spans="1:16" ht="13.5" customHeight="1">
      <c r="B11" s="165"/>
      <c r="C11" s="166"/>
      <c r="D11" s="166"/>
      <c r="E11" s="169" t="s">
        <v>658</v>
      </c>
      <c r="F11" s="167"/>
      <c r="G11" s="167"/>
      <c r="H11" s="167"/>
      <c r="K11" s="170"/>
      <c r="L11" s="852" t="str">
        <f>IF($B$1=$P$4,構成団体按分後財務書類!C183,IF($B$1=$P$5,構成団体按分後財務書類!D183,IF($B$1=$P$6,構成団体按分後財務書類!E183,IF($B$1=$P$7,構成団体按分後財務書類!F183,IF($B$1=$P$8,構成団体按分後財務書類!G183,"")))))</f>
        <v/>
      </c>
      <c r="M11" s="853"/>
    </row>
    <row r="12" spans="1:16" ht="13.5" customHeight="1">
      <c r="B12" s="165"/>
      <c r="C12" s="166"/>
      <c r="D12" s="166"/>
      <c r="E12" s="169" t="s">
        <v>659</v>
      </c>
      <c r="F12" s="167"/>
      <c r="G12" s="167"/>
      <c r="H12" s="167"/>
      <c r="K12" s="170"/>
      <c r="L12" s="852" t="str">
        <f>IF($B$1=$P$4,構成団体按分後財務書類!C184,IF($B$1=$P$5,構成団体按分後財務書類!D184,IF($B$1=$P$6,構成団体按分後財務書類!E184,IF($B$1=$P$7,構成団体按分後財務書類!F184,IF($B$1=$P$8,構成団体按分後財務書類!G184,"")))))</f>
        <v/>
      </c>
      <c r="M12" s="853"/>
    </row>
    <row r="13" spans="1:16" ht="13.5" customHeight="1">
      <c r="B13" s="171"/>
      <c r="C13" s="156"/>
      <c r="D13" s="156"/>
      <c r="E13" s="172" t="s">
        <v>660</v>
      </c>
      <c r="F13" s="156"/>
      <c r="G13" s="156"/>
      <c r="H13" s="156"/>
      <c r="K13" s="170"/>
      <c r="L13" s="852" t="str">
        <f>IF($B$1=$P$4,構成団体按分後財務書類!C185,IF($B$1=$P$5,構成団体按分後財務書類!D185,IF($B$1=$P$6,構成団体按分後財務書類!E185,IF($B$1=$P$7,構成団体按分後財務書類!F185,IF($B$1=$P$8,構成団体按分後財務書類!G185,"")))))</f>
        <v/>
      </c>
      <c r="M13" s="853"/>
    </row>
    <row r="14" spans="1:16" ht="13.5" customHeight="1">
      <c r="B14" s="173"/>
      <c r="C14" s="174"/>
      <c r="D14" s="156"/>
      <c r="E14" s="174" t="s">
        <v>661</v>
      </c>
      <c r="F14" s="174"/>
      <c r="G14" s="174"/>
      <c r="H14" s="174"/>
      <c r="K14" s="170"/>
      <c r="L14" s="852" t="str">
        <f>IF($B$1=$P$4,構成団体按分後財務書類!C186,IF($B$1=$P$5,構成団体按分後財務書類!D186,IF($B$1=$P$6,構成団体按分後財務書類!E186,IF($B$1=$P$7,構成団体按分後財務書類!F186,IF($B$1=$P$8,構成団体按分後財務書類!G186,"")))))</f>
        <v/>
      </c>
      <c r="M14" s="853"/>
    </row>
    <row r="15" spans="1:16" ht="13.5" customHeight="1">
      <c r="B15" s="171"/>
      <c r="C15" s="174"/>
      <c r="D15" s="172" t="s">
        <v>662</v>
      </c>
      <c r="E15" s="174"/>
      <c r="F15" s="174"/>
      <c r="G15" s="174"/>
      <c r="H15" s="174"/>
      <c r="K15" s="170"/>
      <c r="L15" s="852">
        <f>SUM(L16:M19)</f>
        <v>0</v>
      </c>
      <c r="M15" s="853"/>
    </row>
    <row r="16" spans="1:16" ht="13.5" customHeight="1">
      <c r="B16" s="171"/>
      <c r="C16" s="174"/>
      <c r="D16" s="174"/>
      <c r="E16" s="172" t="s">
        <v>663</v>
      </c>
      <c r="F16" s="174"/>
      <c r="G16" s="174"/>
      <c r="H16" s="174"/>
      <c r="K16" s="170"/>
      <c r="L16" s="852" t="str">
        <f>IF($B$1=$P$4,構成団体按分後財務書類!C188,IF($B$1=$P$5,構成団体按分後財務書類!D188,IF($B$1=$P$6,構成団体按分後財務書類!E188,IF($B$1=$P$7,構成団体按分後財務書類!F188,IF($B$1=$P$8,構成団体按分後財務書類!G188,"")))))</f>
        <v/>
      </c>
      <c r="M16" s="853"/>
    </row>
    <row r="17" spans="2:13" ht="13.5" customHeight="1">
      <c r="B17" s="171"/>
      <c r="C17" s="174"/>
      <c r="D17" s="174"/>
      <c r="E17" s="172" t="s">
        <v>664</v>
      </c>
      <c r="F17" s="174"/>
      <c r="G17" s="174"/>
      <c r="H17" s="174"/>
      <c r="K17" s="170"/>
      <c r="L17" s="852" t="str">
        <f>IF($B$1=$P$4,構成団体按分後財務書類!C189,IF($B$1=$P$5,構成団体按分後財務書類!D189,IF($B$1=$P$6,構成団体按分後財務書類!E189,IF($B$1=$P$7,構成団体按分後財務書類!F189,IF($B$1=$P$8,構成団体按分後財務書類!G189,"")))))</f>
        <v/>
      </c>
      <c r="M17" s="853"/>
    </row>
    <row r="18" spans="2:13" ht="13.5" customHeight="1">
      <c r="B18" s="171"/>
      <c r="C18" s="156"/>
      <c r="D18" s="174"/>
      <c r="E18" s="172" t="s">
        <v>665</v>
      </c>
      <c r="F18" s="174"/>
      <c r="G18" s="174"/>
      <c r="H18" s="174"/>
      <c r="K18" s="170"/>
      <c r="L18" s="852" t="str">
        <f>IF($B$1=$P$4,構成団体按分後財務書類!C190,IF($B$1=$P$5,構成団体按分後財務書類!D190,IF($B$1=$P$6,構成団体按分後財務書類!E190,IF($B$1=$P$7,構成団体按分後財務書類!F190,IF($B$1=$P$8,構成団体按分後財務書類!G190,"")))))</f>
        <v/>
      </c>
      <c r="M18" s="853"/>
    </row>
    <row r="19" spans="2:13" ht="13.5" customHeight="1">
      <c r="B19" s="171"/>
      <c r="C19" s="156"/>
      <c r="D19" s="175"/>
      <c r="E19" s="174" t="s">
        <v>661</v>
      </c>
      <c r="F19" s="156"/>
      <c r="G19" s="174"/>
      <c r="H19" s="174"/>
      <c r="K19" s="170"/>
      <c r="L19" s="852" t="str">
        <f>IF($B$1=$P$4,構成団体按分後財務書類!C191,IF($B$1=$P$5,構成団体按分後財務書類!D191,IF($B$1=$P$6,構成団体按分後財務書類!E191,IF($B$1=$P$7,構成団体按分後財務書類!F191,IF($B$1=$P$8,構成団体按分後財務書類!G191,"")))))</f>
        <v/>
      </c>
      <c r="M19" s="853"/>
    </row>
    <row r="20" spans="2:13" ht="13.5" customHeight="1">
      <c r="B20" s="171"/>
      <c r="C20" s="156" t="s">
        <v>666</v>
      </c>
      <c r="D20" s="175"/>
      <c r="E20" s="174"/>
      <c r="F20" s="174"/>
      <c r="G20" s="174"/>
      <c r="H20" s="174"/>
      <c r="K20" s="170"/>
      <c r="L20" s="852">
        <f>SUM(L21:M24)</f>
        <v>0</v>
      </c>
      <c r="M20" s="853"/>
    </row>
    <row r="21" spans="2:13" ht="13.5" customHeight="1">
      <c r="B21" s="171"/>
      <c r="C21" s="156"/>
      <c r="D21" s="176" t="s">
        <v>667</v>
      </c>
      <c r="E21" s="174"/>
      <c r="F21" s="174"/>
      <c r="G21" s="174"/>
      <c r="H21" s="174"/>
      <c r="K21" s="170"/>
      <c r="L21" s="852" t="str">
        <f>IF($B$1=$P$4,構成団体按分後財務書類!C193,IF($B$1=$P$5,構成団体按分後財務書類!D193,IF($B$1=$P$6,構成団体按分後財務書類!E193,IF($B$1=$P$7,構成団体按分後財務書類!F193,IF($B$1=$P$8,構成団体按分後財務書類!G193,"")))))</f>
        <v/>
      </c>
      <c r="M21" s="853"/>
    </row>
    <row r="22" spans="2:13" ht="13.5" customHeight="1">
      <c r="B22" s="171"/>
      <c r="C22" s="156"/>
      <c r="D22" s="176" t="s">
        <v>668</v>
      </c>
      <c r="E22" s="174"/>
      <c r="F22" s="174"/>
      <c r="G22" s="174"/>
      <c r="H22" s="174"/>
      <c r="K22" s="170"/>
      <c r="L22" s="852" t="str">
        <f>IF($B$1=$P$4,構成団体按分後財務書類!C194,IF($B$1=$P$5,構成団体按分後財務書類!D194,IF($B$1=$P$6,構成団体按分後財務書類!E194,IF($B$1=$P$7,構成団体按分後財務書類!F194,IF($B$1=$P$8,構成団体按分後財務書類!G194,"")))))</f>
        <v/>
      </c>
      <c r="M22" s="853"/>
    </row>
    <row r="23" spans="2:13" ht="13.5" customHeight="1">
      <c r="B23" s="171"/>
      <c r="C23" s="156"/>
      <c r="D23" s="176" t="s">
        <v>669</v>
      </c>
      <c r="E23" s="174"/>
      <c r="F23" s="174"/>
      <c r="G23" s="174"/>
      <c r="H23" s="174"/>
      <c r="K23" s="170"/>
      <c r="L23" s="852" t="str">
        <f>IF($B$1=$P$4,構成団体按分後財務書類!C195,IF($B$1=$P$5,構成団体按分後財務書類!D195,IF($B$1=$P$6,構成団体按分後財務書類!E195,IF($B$1=$P$7,構成団体按分後財務書類!F195,IF($B$1=$P$8,構成団体按分後財務書類!G195,"")))))</f>
        <v/>
      </c>
      <c r="M23" s="853"/>
    </row>
    <row r="24" spans="2:13" ht="13.5" customHeight="1">
      <c r="B24" s="171"/>
      <c r="C24" s="156"/>
      <c r="D24" s="175" t="s">
        <v>670</v>
      </c>
      <c r="E24" s="174"/>
      <c r="F24" s="174"/>
      <c r="G24" s="174"/>
      <c r="H24" s="175"/>
      <c r="K24" s="170"/>
      <c r="L24" s="852" t="str">
        <f>IF($B$1=$P$4,構成団体按分後財務書類!C196,IF($B$1=$P$5,構成団体按分後財務書類!D196,IF($B$1=$P$6,構成団体按分後財務書類!E196,IF($B$1=$P$7,構成団体按分後財務書類!F196,IF($B$1=$P$8,構成団体按分後財務書類!G196,"")))))</f>
        <v/>
      </c>
      <c r="M24" s="853"/>
    </row>
    <row r="25" spans="2:13" ht="13.5" customHeight="1">
      <c r="B25" s="171"/>
      <c r="C25" s="156" t="s">
        <v>671</v>
      </c>
      <c r="D25" s="175"/>
      <c r="E25" s="174"/>
      <c r="F25" s="174"/>
      <c r="G25" s="174"/>
      <c r="H25" s="175"/>
      <c r="K25" s="170"/>
      <c r="L25" s="852">
        <f>SUM(L26:M27)</f>
        <v>0</v>
      </c>
      <c r="M25" s="853"/>
    </row>
    <row r="26" spans="2:13" ht="13.5" customHeight="1">
      <c r="B26" s="171"/>
      <c r="C26" s="156"/>
      <c r="D26" s="176" t="s">
        <v>672</v>
      </c>
      <c r="E26" s="174"/>
      <c r="F26" s="174"/>
      <c r="G26" s="174"/>
      <c r="H26" s="174"/>
      <c r="K26" s="170"/>
      <c r="L26" s="852" t="str">
        <f>IF($B$1=$P$4,構成団体按分後財務書類!C198,IF($B$1=$P$5,構成団体按分後財務書類!D198,IF($B$1=$P$6,構成団体按分後財務書類!E198,IF($B$1=$P$7,構成団体按分後財務書類!F198,IF($B$1=$P$8,構成団体按分後財務書類!G198,"")))))</f>
        <v/>
      </c>
      <c r="M26" s="853"/>
    </row>
    <row r="27" spans="2:13" ht="13.5" customHeight="1">
      <c r="B27" s="171"/>
      <c r="C27" s="156"/>
      <c r="D27" s="175" t="s">
        <v>661</v>
      </c>
      <c r="E27" s="174"/>
      <c r="F27" s="174"/>
      <c r="G27" s="174"/>
      <c r="H27" s="174"/>
      <c r="K27" s="170"/>
      <c r="L27" s="852" t="str">
        <f>IF($B$1=$P$4,構成団体按分後財務書類!C199,IF($B$1=$P$5,構成団体按分後財務書類!D199,IF($B$1=$P$6,構成団体按分後財務書類!E199,IF($B$1=$P$7,構成団体按分後財務書類!F199,IF($B$1=$P$8,構成団体按分後財務書類!G199,"")))))</f>
        <v/>
      </c>
      <c r="M27" s="853"/>
    </row>
    <row r="28" spans="2:13" ht="13.5" customHeight="1">
      <c r="B28" s="171"/>
      <c r="C28" s="156" t="s">
        <v>673</v>
      </c>
      <c r="D28" s="175"/>
      <c r="E28" s="174"/>
      <c r="F28" s="174"/>
      <c r="G28" s="174"/>
      <c r="H28" s="174"/>
      <c r="K28" s="170"/>
      <c r="L28" s="852">
        <v>0</v>
      </c>
      <c r="M28" s="853"/>
    </row>
    <row r="29" spans="2:13" ht="13.5" customHeight="1">
      <c r="B29" s="177" t="s">
        <v>674</v>
      </c>
      <c r="C29" s="178"/>
      <c r="D29" s="179"/>
      <c r="E29" s="180"/>
      <c r="F29" s="180"/>
      <c r="G29" s="180"/>
      <c r="H29" s="180"/>
      <c r="I29" s="181"/>
      <c r="J29" s="181"/>
      <c r="K29" s="182"/>
      <c r="L29" s="865">
        <f>L20+L28-L9-L25</f>
        <v>0</v>
      </c>
      <c r="M29" s="866"/>
    </row>
    <row r="30" spans="2:13" ht="13.5" customHeight="1">
      <c r="B30" s="171" t="s">
        <v>675</v>
      </c>
      <c r="C30" s="156"/>
      <c r="D30" s="175"/>
      <c r="E30" s="174"/>
      <c r="F30" s="174"/>
      <c r="G30" s="174"/>
      <c r="H30" s="175"/>
      <c r="K30" s="170"/>
      <c r="L30" s="852"/>
      <c r="M30" s="853"/>
    </row>
    <row r="31" spans="2:13" ht="13.5" customHeight="1">
      <c r="B31" s="171"/>
      <c r="C31" s="156" t="s">
        <v>676</v>
      </c>
      <c r="D31" s="175"/>
      <c r="E31" s="174"/>
      <c r="F31" s="174"/>
      <c r="G31" s="174"/>
      <c r="H31" s="174"/>
      <c r="K31" s="170"/>
      <c r="L31" s="852">
        <f>SUM(L32:M36)</f>
        <v>0</v>
      </c>
      <c r="M31" s="853"/>
    </row>
    <row r="32" spans="2:13" ht="13.5" customHeight="1">
      <c r="B32" s="171"/>
      <c r="C32" s="156"/>
      <c r="D32" s="176" t="s">
        <v>677</v>
      </c>
      <c r="E32" s="174"/>
      <c r="F32" s="174"/>
      <c r="G32" s="174"/>
      <c r="H32" s="174"/>
      <c r="K32" s="170"/>
      <c r="L32" s="852" t="str">
        <f>IF($B$1=$P$4,構成団体按分後財務書類!C204,IF($B$1=$P$5,構成団体按分後財務書類!D204,IF($B$1=$P$6,構成団体按分後財務書類!E204,IF($B$1=$P$7,構成団体按分後財務書類!F204,IF($B$1=$P$8,構成団体按分後財務書類!G204,"")))))</f>
        <v/>
      </c>
      <c r="M32" s="853"/>
    </row>
    <row r="33" spans="2:13" ht="13.5" customHeight="1">
      <c r="B33" s="171"/>
      <c r="C33" s="156"/>
      <c r="D33" s="176" t="s">
        <v>341</v>
      </c>
      <c r="E33" s="174"/>
      <c r="F33" s="174"/>
      <c r="G33" s="174"/>
      <c r="H33" s="174"/>
      <c r="K33" s="170"/>
      <c r="L33" s="852" t="str">
        <f>IF($B$1=$P$4,構成団体按分後財務書類!C205,IF($B$1=$P$5,構成団体按分後財務書類!D205,IF($B$1=$P$6,構成団体按分後財務書類!E205,IF($B$1=$P$7,構成団体按分後財務書類!F205,IF($B$1=$P$8,構成団体按分後財務書類!G205,"")))))</f>
        <v/>
      </c>
      <c r="M33" s="853"/>
    </row>
    <row r="34" spans="2:13" ht="13.5" customHeight="1">
      <c r="B34" s="171"/>
      <c r="C34" s="156"/>
      <c r="D34" s="176" t="s">
        <v>340</v>
      </c>
      <c r="E34" s="174"/>
      <c r="F34" s="174"/>
      <c r="G34" s="174"/>
      <c r="H34" s="174"/>
      <c r="K34" s="170"/>
      <c r="L34" s="852" t="str">
        <f>IF($B$1=$P$4,構成団体按分後財務書類!C206,IF($B$1=$P$5,構成団体按分後財務書類!D206,IF($B$1=$P$6,構成団体按分後財務書類!E206,IF($B$1=$P$7,構成団体按分後財務書類!F206,IF($B$1=$P$8,構成団体按分後財務書類!G206,"")))))</f>
        <v/>
      </c>
      <c r="M34" s="853"/>
    </row>
    <row r="35" spans="2:13" ht="13.5" customHeight="1">
      <c r="B35" s="171"/>
      <c r="C35" s="156"/>
      <c r="D35" s="176" t="s">
        <v>678</v>
      </c>
      <c r="E35" s="174"/>
      <c r="F35" s="174"/>
      <c r="G35" s="174"/>
      <c r="H35" s="174"/>
      <c r="K35" s="170"/>
      <c r="L35" s="852" t="str">
        <f>IF($B$1=$P$4,構成団体按分後財務書類!C207,IF($B$1=$P$5,構成団体按分後財務書類!D207,IF($B$1=$P$6,構成団体按分後財務書類!E207,IF($B$1=$P$7,構成団体按分後財務書類!F207,IF($B$1=$P$8,構成団体按分後財務書類!G207,"")))))</f>
        <v/>
      </c>
      <c r="M35" s="853"/>
    </row>
    <row r="36" spans="2:13" ht="13.5" customHeight="1">
      <c r="B36" s="171"/>
      <c r="C36" s="156"/>
      <c r="D36" s="175" t="s">
        <v>661</v>
      </c>
      <c r="E36" s="174"/>
      <c r="F36" s="174"/>
      <c r="G36" s="174"/>
      <c r="H36" s="174"/>
      <c r="K36" s="170"/>
      <c r="L36" s="852" t="str">
        <f>IF($B$1=$P$4,構成団体按分後財務書類!C208,IF($B$1=$P$5,構成団体按分後財務書類!D208,IF($B$1=$P$6,構成団体按分後財務書類!E208,IF($B$1=$P$7,構成団体按分後財務書類!F208,IF($B$1=$P$8,構成団体按分後財務書類!G208,"")))))</f>
        <v/>
      </c>
      <c r="M36" s="853"/>
    </row>
    <row r="37" spans="2:13" ht="13.5" customHeight="1">
      <c r="B37" s="171"/>
      <c r="C37" s="156" t="s">
        <v>679</v>
      </c>
      <c r="D37" s="175"/>
      <c r="E37" s="174"/>
      <c r="F37" s="174"/>
      <c r="G37" s="174"/>
      <c r="H37" s="175"/>
      <c r="K37" s="170"/>
      <c r="L37" s="852">
        <f>SUM(L38:M42)</f>
        <v>0</v>
      </c>
      <c r="M37" s="853"/>
    </row>
    <row r="38" spans="2:13" ht="13.5" customHeight="1">
      <c r="B38" s="171"/>
      <c r="C38" s="156"/>
      <c r="D38" s="176" t="s">
        <v>668</v>
      </c>
      <c r="E38" s="174"/>
      <c r="F38" s="174"/>
      <c r="G38" s="174"/>
      <c r="H38" s="175"/>
      <c r="K38" s="170"/>
      <c r="L38" s="852" t="str">
        <f>IF($B$1=$P$4,構成団体按分後財務書類!C210,IF($B$1=$P$5,構成団体按分後財務書類!D210,IF($B$1=$P$6,構成団体按分後財務書類!E210,IF($B$1=$P$7,構成団体按分後財務書類!F210,IF($B$1=$P$8,構成団体按分後財務書類!G210,"")))))</f>
        <v/>
      </c>
      <c r="M38" s="853"/>
    </row>
    <row r="39" spans="2:13" ht="13.5" customHeight="1">
      <c r="B39" s="171"/>
      <c r="C39" s="156"/>
      <c r="D39" s="176" t="s">
        <v>170</v>
      </c>
      <c r="E39" s="174"/>
      <c r="F39" s="174"/>
      <c r="G39" s="174"/>
      <c r="H39" s="175"/>
      <c r="K39" s="170"/>
      <c r="L39" s="852" t="str">
        <f>IF($B$1=$P$4,構成団体按分後財務書類!C211,IF($B$1=$P$5,構成団体按分後財務書類!D211,IF($B$1=$P$6,構成団体按分後財務書類!E211,IF($B$1=$P$7,構成団体按分後財務書類!F211,IF($B$1=$P$8,構成団体按分後財務書類!G211,"")))))</f>
        <v/>
      </c>
      <c r="M39" s="853"/>
    </row>
    <row r="40" spans="2:13" ht="13.5" customHeight="1">
      <c r="B40" s="171"/>
      <c r="C40" s="156"/>
      <c r="D40" s="176" t="s">
        <v>680</v>
      </c>
      <c r="E40" s="174"/>
      <c r="F40" s="156"/>
      <c r="G40" s="174"/>
      <c r="H40" s="174"/>
      <c r="K40" s="170"/>
      <c r="L40" s="852" t="str">
        <f>IF($B$1=$P$4,構成団体按分後財務書類!C212,IF($B$1=$P$5,構成団体按分後財務書類!D212,IF($B$1=$P$6,構成団体按分後財務書類!E212,IF($B$1=$P$7,構成団体按分後財務書類!F212,IF($B$1=$P$8,構成団体按分後財務書類!G212,"")))))</f>
        <v/>
      </c>
      <c r="M40" s="853"/>
    </row>
    <row r="41" spans="2:13" ht="13.5" customHeight="1">
      <c r="B41" s="171"/>
      <c r="C41" s="156"/>
      <c r="D41" s="176" t="s">
        <v>681</v>
      </c>
      <c r="E41" s="174"/>
      <c r="F41" s="156"/>
      <c r="G41" s="174"/>
      <c r="H41" s="174"/>
      <c r="K41" s="170"/>
      <c r="L41" s="852" t="str">
        <f>IF($B$1=$P$4,構成団体按分後財務書類!C213,IF($B$1=$P$5,構成団体按分後財務書類!D213,IF($B$1=$P$6,構成団体按分後財務書類!E213,IF($B$1=$P$7,構成団体按分後財務書類!F213,IF($B$1=$P$8,構成団体按分後財務書類!G213,"")))))</f>
        <v/>
      </c>
      <c r="M41" s="853"/>
    </row>
    <row r="42" spans="2:13" ht="13.5" customHeight="1">
      <c r="B42" s="171"/>
      <c r="C42" s="156"/>
      <c r="D42" s="175" t="s">
        <v>670</v>
      </c>
      <c r="E42" s="174"/>
      <c r="F42" s="174"/>
      <c r="G42" s="174"/>
      <c r="H42" s="174"/>
      <c r="K42" s="170"/>
      <c r="L42" s="852" t="str">
        <f>IF($B$1=$P$4,構成団体按分後財務書類!C214,IF($B$1=$P$5,構成団体按分後財務書類!D214,IF($B$1=$P$6,構成団体按分後財務書類!E214,IF($B$1=$P$7,構成団体按分後財務書類!F214,IF($B$1=$P$8,構成団体按分後財務書類!G214,"")))))</f>
        <v/>
      </c>
      <c r="M42" s="853"/>
    </row>
    <row r="43" spans="2:13" ht="13.5" customHeight="1">
      <c r="B43" s="177" t="s">
        <v>682</v>
      </c>
      <c r="C43" s="178"/>
      <c r="D43" s="179"/>
      <c r="E43" s="180"/>
      <c r="F43" s="180"/>
      <c r="G43" s="180"/>
      <c r="H43" s="180"/>
      <c r="I43" s="181"/>
      <c r="J43" s="181"/>
      <c r="K43" s="182"/>
      <c r="L43" s="865">
        <f>L37-L31</f>
        <v>0</v>
      </c>
      <c r="M43" s="866"/>
    </row>
    <row r="44" spans="2:13" ht="13.5" customHeight="1">
      <c r="B44" s="171" t="s">
        <v>683</v>
      </c>
      <c r="C44" s="156"/>
      <c r="D44" s="175"/>
      <c r="E44" s="174"/>
      <c r="F44" s="174"/>
      <c r="G44" s="174"/>
      <c r="H44" s="174"/>
      <c r="K44" s="168"/>
      <c r="L44" s="852"/>
      <c r="M44" s="853"/>
    </row>
    <row r="45" spans="2:13" ht="13.5" customHeight="1">
      <c r="B45" s="171"/>
      <c r="C45" s="156" t="s">
        <v>684</v>
      </c>
      <c r="D45" s="175"/>
      <c r="E45" s="174"/>
      <c r="F45" s="174"/>
      <c r="G45" s="174"/>
      <c r="H45" s="174"/>
      <c r="K45" s="168"/>
      <c r="L45" s="852">
        <f>SUM(L46:M47)</f>
        <v>0</v>
      </c>
      <c r="M45" s="853"/>
    </row>
    <row r="46" spans="2:13" ht="13.5" customHeight="1">
      <c r="B46" s="171"/>
      <c r="C46" s="156"/>
      <c r="D46" s="176" t="s">
        <v>338</v>
      </c>
      <c r="E46" s="174"/>
      <c r="F46" s="174"/>
      <c r="G46" s="174"/>
      <c r="H46" s="174"/>
      <c r="K46" s="168"/>
      <c r="L46" s="852" t="str">
        <f>IF($B$1=$P$4,構成団体按分後財務書類!C218,IF($B$1=$P$5,構成団体按分後財務書類!D218,IF($B$1=$P$6,構成団体按分後財務書類!E218,IF($B$1=$P$7,構成団体按分後財務書類!F218,IF($B$1=$P$8,構成団体按分後財務書類!G218,"")))))</f>
        <v/>
      </c>
      <c r="M46" s="853"/>
    </row>
    <row r="47" spans="2:13" ht="13.5" customHeight="1">
      <c r="B47" s="171"/>
      <c r="C47" s="156"/>
      <c r="D47" s="175" t="s">
        <v>661</v>
      </c>
      <c r="E47" s="174"/>
      <c r="F47" s="174"/>
      <c r="G47" s="174"/>
      <c r="H47" s="174"/>
      <c r="K47" s="168"/>
      <c r="L47" s="852" t="str">
        <f>IF($B$1=$P$4,構成団体按分後財務書類!C219,IF($B$1=$P$5,構成団体按分後財務書類!D219,IF($B$1=$P$6,構成団体按分後財務書類!E219,IF($B$1=$P$7,構成団体按分後財務書類!F219,IF($B$1=$P$8,構成団体按分後財務書類!G219,"")))))</f>
        <v/>
      </c>
      <c r="M47" s="853"/>
    </row>
    <row r="48" spans="2:13" ht="13.5" customHeight="1">
      <c r="B48" s="171"/>
      <c r="C48" s="156" t="s">
        <v>685</v>
      </c>
      <c r="D48" s="175"/>
      <c r="E48" s="174"/>
      <c r="F48" s="174"/>
      <c r="G48" s="174"/>
      <c r="H48" s="174"/>
      <c r="K48" s="168"/>
      <c r="L48" s="852">
        <f>SUM(L49:M50)</f>
        <v>0</v>
      </c>
      <c r="M48" s="853"/>
    </row>
    <row r="49" spans="2:13" ht="13.5" customHeight="1">
      <c r="B49" s="171"/>
      <c r="C49" s="156"/>
      <c r="D49" s="176" t="s">
        <v>159</v>
      </c>
      <c r="E49" s="174"/>
      <c r="F49" s="174"/>
      <c r="G49" s="174"/>
      <c r="H49" s="167"/>
      <c r="K49" s="168"/>
      <c r="L49" s="852" t="str">
        <f>IF($B$1=$P$4,構成団体按分後財務書類!C221,IF($B$1=$P$5,構成団体按分後財務書類!D221,IF($B$1=$P$6,構成団体按分後財務書類!E221,IF($B$1=$P$7,構成団体按分後財務書類!F221,IF($B$1=$P$8,構成団体按分後財務書類!G221,"")))))</f>
        <v/>
      </c>
      <c r="M49" s="853"/>
    </row>
    <row r="50" spans="2:13" ht="13.5" customHeight="1">
      <c r="B50" s="171"/>
      <c r="C50" s="156"/>
      <c r="D50" s="175" t="s">
        <v>670</v>
      </c>
      <c r="E50" s="174"/>
      <c r="F50" s="174"/>
      <c r="G50" s="174"/>
      <c r="H50" s="183"/>
      <c r="K50" s="168"/>
      <c r="L50" s="852" t="str">
        <f>IF($B$1=$P$4,構成団体按分後財務書類!C222,IF($B$1=$P$5,構成団体按分後財務書類!D222,IF($B$1=$P$6,構成団体按分後財務書類!E222,IF($B$1=$P$7,構成団体按分後財務書類!F222,IF($B$1=$P$8,構成団体按分後財務書類!G222,"")))))</f>
        <v/>
      </c>
      <c r="M50" s="853"/>
    </row>
    <row r="51" spans="2:13" ht="13.5" customHeight="1">
      <c r="B51" s="177" t="s">
        <v>686</v>
      </c>
      <c r="C51" s="178"/>
      <c r="D51" s="179"/>
      <c r="E51" s="180"/>
      <c r="F51" s="180"/>
      <c r="G51" s="180"/>
      <c r="H51" s="184"/>
      <c r="I51" s="181"/>
      <c r="J51" s="181"/>
      <c r="K51" s="182"/>
      <c r="L51" s="865">
        <f>L48-L45</f>
        <v>0</v>
      </c>
      <c r="M51" s="866"/>
    </row>
    <row r="52" spans="2:13" ht="13.5" customHeight="1">
      <c r="B52" s="1071" t="s">
        <v>687</v>
      </c>
      <c r="C52" s="1072"/>
      <c r="D52" s="1072"/>
      <c r="E52" s="1072"/>
      <c r="F52" s="1072"/>
      <c r="G52" s="1072"/>
      <c r="H52" s="1072"/>
      <c r="I52" s="1072"/>
      <c r="J52" s="1072"/>
      <c r="K52" s="1073"/>
      <c r="L52" s="1074">
        <f>SUM(L29,L43,L51)</f>
        <v>0</v>
      </c>
      <c r="M52" s="1075"/>
    </row>
    <row r="53" spans="2:13" ht="13.5" customHeight="1" thickBot="1">
      <c r="B53" s="1080" t="s">
        <v>688</v>
      </c>
      <c r="C53" s="1081"/>
      <c r="D53" s="1081"/>
      <c r="E53" s="1081"/>
      <c r="F53" s="1081"/>
      <c r="G53" s="1081"/>
      <c r="H53" s="1081"/>
      <c r="I53" s="1081"/>
      <c r="J53" s="1081"/>
      <c r="K53" s="1082"/>
      <c r="L53" s="852" t="str">
        <f>IF($B$1=$P$4,構成団体按分後財務書類!C225,IF($B$1=$P$5,構成団体按分後財務書類!D225,IF($B$1=$P$6,構成団体按分後財務書類!E225,IF($B$1=$P$7,構成団体按分後財務書類!F225,IF($B$1=$P$8,構成団体按分後財務書類!G225,"")))))</f>
        <v/>
      </c>
      <c r="M53" s="853"/>
    </row>
    <row r="54" spans="2:13" ht="13.5" customHeight="1" thickBot="1">
      <c r="B54" s="1083" t="s">
        <v>689</v>
      </c>
      <c r="C54" s="1084"/>
      <c r="D54" s="1084"/>
      <c r="E54" s="1084"/>
      <c r="F54" s="1084"/>
      <c r="G54" s="1084"/>
      <c r="H54" s="1084"/>
      <c r="I54" s="1084"/>
      <c r="J54" s="1084"/>
      <c r="K54" s="1085"/>
      <c r="L54" s="1078">
        <f>SUM(L52:M53)</f>
        <v>0</v>
      </c>
      <c r="M54" s="1079"/>
    </row>
    <row r="55" spans="2:13" ht="13.5" customHeight="1" thickBot="1"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488"/>
      <c r="M55" s="489"/>
    </row>
    <row r="56" spans="2:13" ht="13.5" customHeight="1">
      <c r="B56" s="186" t="s">
        <v>690</v>
      </c>
      <c r="C56" s="187"/>
      <c r="D56" s="187"/>
      <c r="E56" s="187"/>
      <c r="F56" s="187"/>
      <c r="G56" s="187"/>
      <c r="H56" s="187"/>
      <c r="I56" s="187"/>
      <c r="J56" s="187"/>
      <c r="K56" s="187"/>
      <c r="L56" s="1161" t="str">
        <f>IF($B$1=$P$4,構成団体按分後財務書類!C228,IF($B$1=$P$5,構成団体按分後財務書類!D228,IF($B$1=$P$6,構成団体按分後財務書類!E228,"")))</f>
        <v/>
      </c>
      <c r="M56" s="1162"/>
    </row>
    <row r="57" spans="2:13" ht="13.5" customHeight="1">
      <c r="B57" s="188" t="s">
        <v>691</v>
      </c>
      <c r="C57" s="189"/>
      <c r="D57" s="189"/>
      <c r="E57" s="189"/>
      <c r="F57" s="189"/>
      <c r="G57" s="189"/>
      <c r="H57" s="189"/>
      <c r="I57" s="189"/>
      <c r="J57" s="189"/>
      <c r="K57" s="189"/>
      <c r="L57" s="865" t="str">
        <f>IF($B$1=$P$4,構成団体按分後財務書類!C229,IF($B$1=$P$5,構成団体按分後財務書類!D229,IF($B$1=$P$6,構成団体按分後財務書類!E229,"")))</f>
        <v/>
      </c>
      <c r="M57" s="866"/>
    </row>
    <row r="58" spans="2:13" ht="13.5" customHeight="1" thickBot="1">
      <c r="B58" s="190" t="s">
        <v>692</v>
      </c>
      <c r="C58" s="191"/>
      <c r="D58" s="191"/>
      <c r="E58" s="191"/>
      <c r="F58" s="191"/>
      <c r="G58" s="191"/>
      <c r="H58" s="191"/>
      <c r="I58" s="191"/>
      <c r="J58" s="191"/>
      <c r="K58" s="191"/>
      <c r="L58" s="1076">
        <f>SUM(L56:M57)</f>
        <v>0</v>
      </c>
      <c r="M58" s="1077"/>
    </row>
    <row r="59" spans="2:13" ht="13.5" customHeight="1" thickBot="1">
      <c r="B59" s="192" t="s">
        <v>693</v>
      </c>
      <c r="C59" s="193"/>
      <c r="D59" s="194"/>
      <c r="E59" s="195"/>
      <c r="F59" s="195"/>
      <c r="G59" s="195"/>
      <c r="H59" s="195"/>
      <c r="I59" s="196"/>
      <c r="J59" s="196"/>
      <c r="K59" s="196"/>
      <c r="L59" s="1078">
        <f>SUM(L58,L54)</f>
        <v>0</v>
      </c>
      <c r="M59" s="1079"/>
    </row>
    <row r="60" spans="2:13" ht="3" customHeight="1">
      <c r="B60" s="156"/>
      <c r="C60" s="156"/>
      <c r="D60" s="175"/>
      <c r="E60" s="174"/>
      <c r="F60" s="174"/>
      <c r="G60" s="174"/>
      <c r="H60" s="167"/>
    </row>
    <row r="61" spans="2:13" ht="13.5" customHeight="1">
      <c r="B61" s="156"/>
      <c r="C61" s="156"/>
      <c r="D61" s="175"/>
      <c r="E61" s="174"/>
      <c r="F61" s="174"/>
      <c r="G61" s="174"/>
      <c r="H61" s="183"/>
    </row>
    <row r="62" spans="2:13" ht="13.5" customHeight="1">
      <c r="B62" s="156"/>
      <c r="C62" s="156"/>
      <c r="D62" s="175"/>
      <c r="E62" s="174"/>
      <c r="F62" s="174"/>
      <c r="G62" s="174"/>
      <c r="H62" s="174"/>
    </row>
    <row r="63" spans="2:13" ht="13.5" customHeight="1">
      <c r="B63" s="156"/>
      <c r="C63" s="156"/>
      <c r="D63" s="175"/>
      <c r="E63" s="174"/>
      <c r="F63" s="174"/>
      <c r="G63" s="174"/>
      <c r="H63" s="174"/>
    </row>
    <row r="64" spans="2:13" ht="13.5" customHeight="1">
      <c r="B64" s="156"/>
      <c r="C64" s="156"/>
      <c r="D64" s="175"/>
      <c r="E64" s="174"/>
      <c r="F64" s="174"/>
      <c r="G64" s="174"/>
      <c r="H64" s="174"/>
    </row>
    <row r="65" spans="1:11" ht="13.5" customHeight="1">
      <c r="B65" s="156"/>
      <c r="C65" s="156"/>
      <c r="D65" s="174"/>
      <c r="E65" s="156"/>
      <c r="F65" s="156"/>
      <c r="G65" s="174"/>
      <c r="H65" s="174"/>
    </row>
    <row r="66" spans="1:11" ht="13.5" customHeight="1">
      <c r="B66" s="156"/>
      <c r="C66" s="156"/>
      <c r="D66" s="175"/>
      <c r="E66" s="174"/>
      <c r="F66" s="174"/>
      <c r="G66" s="174"/>
      <c r="H66" s="174"/>
    </row>
    <row r="67" spans="1:11" ht="13.5" customHeight="1">
      <c r="B67" s="156"/>
      <c r="C67" s="156"/>
      <c r="D67" s="175"/>
      <c r="E67" s="174"/>
      <c r="F67" s="174"/>
      <c r="G67" s="174"/>
      <c r="H67" s="174"/>
    </row>
    <row r="68" spans="1:11" ht="13.5" customHeight="1">
      <c r="B68" s="156"/>
      <c r="C68" s="156"/>
      <c r="D68" s="175"/>
      <c r="E68" s="174"/>
      <c r="F68" s="174"/>
      <c r="G68" s="174"/>
      <c r="H68" s="174"/>
    </row>
    <row r="69" spans="1:11" ht="13.5" customHeight="1">
      <c r="B69" s="156"/>
      <c r="C69" s="156"/>
      <c r="D69" s="175"/>
      <c r="E69" s="174"/>
      <c r="F69" s="174"/>
      <c r="G69" s="174"/>
      <c r="H69" s="174"/>
    </row>
    <row r="70" spans="1:11" ht="13.5" customHeight="1">
      <c r="B70" s="156"/>
      <c r="C70" s="156"/>
      <c r="D70" s="175"/>
      <c r="E70" s="174"/>
      <c r="F70" s="174"/>
      <c r="G70" s="174"/>
      <c r="H70" s="174"/>
    </row>
    <row r="71" spans="1:11" ht="13.5" customHeight="1">
      <c r="B71" s="156"/>
      <c r="C71" s="156"/>
      <c r="D71" s="175"/>
      <c r="E71" s="174"/>
      <c r="F71" s="174"/>
      <c r="G71" s="174"/>
      <c r="H71" s="174"/>
    </row>
    <row r="72" spans="1:11" ht="13.5" customHeight="1">
      <c r="B72" s="197"/>
      <c r="C72" s="197"/>
      <c r="D72" s="197"/>
      <c r="E72" s="197"/>
      <c r="F72" s="197"/>
      <c r="G72" s="197"/>
      <c r="H72" s="197"/>
      <c r="I72" s="197"/>
      <c r="J72" s="197"/>
      <c r="K72" s="197"/>
    </row>
    <row r="73" spans="1:11" ht="13.5" customHeight="1"/>
    <row r="74" spans="1:11" ht="13.5" customHeight="1">
      <c r="B74" s="156"/>
      <c r="C74" s="156"/>
      <c r="D74" s="156"/>
      <c r="E74" s="156"/>
      <c r="F74" s="156"/>
      <c r="G74" s="156"/>
      <c r="H74" s="156"/>
      <c r="I74" s="156"/>
      <c r="J74" s="156"/>
      <c r="K74" s="156"/>
    </row>
    <row r="75" spans="1:11" ht="13.5" customHeight="1">
      <c r="A75" s="197"/>
      <c r="B75" s="156"/>
      <c r="C75" s="156"/>
      <c r="D75" s="156"/>
      <c r="E75" s="156"/>
      <c r="F75" s="156"/>
      <c r="G75" s="156"/>
      <c r="H75" s="156"/>
      <c r="I75" s="156"/>
      <c r="J75" s="156"/>
      <c r="K75" s="156"/>
    </row>
    <row r="76" spans="1:11" s="197" customFormat="1" ht="13.5" customHeight="1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</row>
    <row r="77" spans="1:11" ht="15" customHeight="1">
      <c r="A77" s="156"/>
    </row>
    <row r="78" spans="1:11" s="156" customFormat="1" ht="18" customHeight="1">
      <c r="B78" s="154"/>
      <c r="C78" s="154"/>
      <c r="D78" s="154"/>
      <c r="E78" s="154"/>
      <c r="F78" s="154"/>
      <c r="G78" s="154"/>
      <c r="H78" s="154"/>
      <c r="I78" s="154"/>
      <c r="J78" s="154"/>
      <c r="K78" s="154"/>
    </row>
    <row r="79" spans="1:11" s="156" customFormat="1" ht="18" customHeight="1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</row>
  </sheetData>
  <mergeCells count="60">
    <mergeCell ref="L59:M59"/>
    <mergeCell ref="L50:M50"/>
    <mergeCell ref="L51:M51"/>
    <mergeCell ref="B52:K52"/>
    <mergeCell ref="L52:M52"/>
    <mergeCell ref="B53:K53"/>
    <mergeCell ref="L53:M53"/>
    <mergeCell ref="B54:K54"/>
    <mergeCell ref="L54:M54"/>
    <mergeCell ref="L58:M58"/>
    <mergeCell ref="L57:M57"/>
    <mergeCell ref="L49:M49"/>
    <mergeCell ref="L56:M56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48:M48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23:M23"/>
    <mergeCell ref="L24:M24"/>
    <mergeCell ref="L35:M35"/>
    <mergeCell ref="L36:M36"/>
    <mergeCell ref="L25:M25"/>
    <mergeCell ref="L34:M34"/>
    <mergeCell ref="L21:M21"/>
    <mergeCell ref="L22:M22"/>
    <mergeCell ref="L14:M14"/>
    <mergeCell ref="L15:M15"/>
    <mergeCell ref="L16:M16"/>
    <mergeCell ref="L17:M17"/>
    <mergeCell ref="L18:M18"/>
    <mergeCell ref="L19:M19"/>
    <mergeCell ref="L20:M20"/>
    <mergeCell ref="L11:M11"/>
    <mergeCell ref="L12:M12"/>
    <mergeCell ref="B1:J1"/>
    <mergeCell ref="L13:M13"/>
    <mergeCell ref="B2:M2"/>
    <mergeCell ref="B3:M3"/>
    <mergeCell ref="B4:M4"/>
    <mergeCell ref="B6:K7"/>
    <mergeCell ref="L6:M7"/>
    <mergeCell ref="L8:M8"/>
    <mergeCell ref="L9:M9"/>
    <mergeCell ref="L10:M10"/>
  </mergeCells>
  <phoneticPr fontId="2"/>
  <dataValidations count="1">
    <dataValidation type="list" allowBlank="1" showInputMessage="1" showErrorMessage="1" sqref="B1:J1" xr:uid="{00000000-0002-0000-3900-000000000000}">
      <formula1>$P$4:$P$8</formula1>
    </dataValidation>
  </dataValidations>
  <printOptions horizontalCentered="1"/>
  <pageMargins left="0.19685039370078741" right="0.19685039370078741" top="0.19685039370078741" bottom="0.19685039370078741" header="0.35433070866141736" footer="0.11811023622047245"/>
  <pageSetup paperSize="9" scale="107" firstPageNumber="5" orientation="portrait" cellComments="asDisplayed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W9"/>
  <sheetViews>
    <sheetView zoomScale="75" zoomScaleNormal="75" workbookViewId="0">
      <pane xSplit="9" ySplit="4" topLeftCell="BU5" activePane="bottomRight" state="frozen"/>
      <selection activeCell="I25" sqref="I25"/>
      <selection pane="topRight" activeCell="I25" sqref="I25"/>
      <selection pane="bottomLeft" activeCell="I25" sqref="I25"/>
      <selection pane="bottomRight" activeCell="CB7" sqref="CB7"/>
    </sheetView>
  </sheetViews>
  <sheetFormatPr defaultColWidth="9" defaultRowHeight="13.2" outlineLevelCol="1"/>
  <cols>
    <col min="1" max="2" width="5.21875" style="544" bestFit="1" customWidth="1"/>
    <col min="3" max="3" width="30.33203125" style="544" customWidth="1"/>
    <col min="4" max="4" width="11.6640625" style="544" customWidth="1"/>
    <col min="5" max="5" width="10.21875" style="544" bestFit="1" customWidth="1"/>
    <col min="6" max="6" width="13.21875" style="544" bestFit="1" customWidth="1"/>
    <col min="7" max="8" width="10" style="544" bestFit="1" customWidth="1"/>
    <col min="9" max="9" width="44.109375" style="544" bestFit="1" customWidth="1"/>
    <col min="10" max="10" width="10.109375" style="544" bestFit="1" customWidth="1"/>
    <col min="11" max="11" width="26.77734375" style="544" bestFit="1" customWidth="1"/>
    <col min="12" max="13" width="9" style="544"/>
    <col min="14" max="14" width="12.109375" style="563" bestFit="1" customWidth="1"/>
    <col min="15" max="15" width="12" style="563" customWidth="1"/>
    <col min="16" max="16" width="11.6640625" style="563" customWidth="1"/>
    <col min="17" max="17" width="10.44140625" style="544" bestFit="1" customWidth="1"/>
    <col min="18" max="20" width="9.44140625" style="544" customWidth="1"/>
    <col min="21" max="21" width="12.88671875" style="565" bestFit="1" customWidth="1"/>
    <col min="22" max="22" width="9" style="578"/>
    <col min="23" max="23" width="13" style="544" bestFit="1" customWidth="1"/>
    <col min="24" max="24" width="16.88671875" style="544" customWidth="1"/>
    <col min="25" max="25" width="19.44140625" style="544" customWidth="1"/>
    <col min="26" max="26" width="13" style="544" hidden="1" customWidth="1" outlineLevel="1"/>
    <col min="27" max="28" width="11" style="544" hidden="1" customWidth="1" outlineLevel="1"/>
    <col min="29" max="29" width="15.109375" style="544" hidden="1" customWidth="1" outlineLevel="1"/>
    <col min="30" max="30" width="17.109375" style="544" hidden="1" customWidth="1" outlineLevel="1"/>
    <col min="31" max="31" width="13" style="544" hidden="1" customWidth="1" outlineLevel="1"/>
    <col min="32" max="32" width="9" style="544" hidden="1" customWidth="1" outlineLevel="1"/>
    <col min="33" max="34" width="11" style="544" hidden="1" customWidth="1" outlineLevel="1"/>
    <col min="35" max="35" width="9" style="544" hidden="1" customWidth="1" outlineLevel="1"/>
    <col min="36" max="36" width="15.109375" style="544" hidden="1" customWidth="1" outlineLevel="1"/>
    <col min="37" max="37" width="17.109375" style="544" hidden="1" customWidth="1" outlineLevel="1"/>
    <col min="38" max="38" width="13" style="544" hidden="1" customWidth="1" outlineLevel="1"/>
    <col min="39" max="39" width="14.109375" style="544" hidden="1" customWidth="1" outlineLevel="1"/>
    <col min="40" max="40" width="11" style="544" bestFit="1" customWidth="1" collapsed="1"/>
    <col min="41" max="41" width="11" style="544" bestFit="1" customWidth="1"/>
    <col min="42" max="42" width="15.109375" style="544" bestFit="1" customWidth="1"/>
    <col min="43" max="43" width="9" style="544" outlineLevel="1"/>
    <col min="44" max="44" width="15.6640625" style="544" hidden="1" customWidth="1" outlineLevel="1"/>
    <col min="45" max="45" width="19.77734375" style="544" hidden="1" customWidth="1" outlineLevel="1"/>
    <col min="46" max="46" width="9.109375" style="544" hidden="1" customWidth="1" outlineLevel="1"/>
    <col min="47" max="47" width="9.44140625" style="544" hidden="1" customWidth="1" outlineLevel="1"/>
    <col min="48" max="48" width="7.44140625" style="544" hidden="1" customWidth="1" outlineLevel="1"/>
    <col min="49" max="49" width="23.77734375" style="544" hidden="1" customWidth="1" outlineLevel="1"/>
    <col min="50" max="50" width="15.109375" style="544" hidden="1" customWidth="1" outlineLevel="1"/>
    <col min="51" max="52" width="13" style="544" hidden="1" customWidth="1" outlineLevel="1"/>
    <col min="53" max="53" width="7.109375" style="544" hidden="1" customWidth="1" outlineLevel="1"/>
    <col min="54" max="54" width="15.109375" style="544" hidden="1" customWidth="1" outlineLevel="1"/>
    <col min="55" max="55" width="8.6640625" style="579" customWidth="1" outlineLevel="1"/>
    <col min="56" max="56" width="11.77734375" style="544" customWidth="1" outlineLevel="1"/>
    <col min="57" max="57" width="10.77734375" style="544" customWidth="1" outlineLevel="1"/>
    <col min="58" max="58" width="7.21875" style="544" customWidth="1" outlineLevel="1"/>
    <col min="59" max="59" width="9" style="544"/>
    <col min="60" max="60" width="11" style="544" bestFit="1" customWidth="1"/>
    <col min="61" max="61" width="15.109375" style="544" customWidth="1"/>
    <col min="62" max="62" width="20.44140625" style="544" bestFit="1" customWidth="1"/>
    <col min="63" max="65" width="9" style="544"/>
    <col min="66" max="66" width="11.109375" style="544" bestFit="1" customWidth="1"/>
    <col min="67" max="67" width="11" style="544" bestFit="1" customWidth="1"/>
    <col min="68" max="68" width="9" style="544"/>
    <col min="69" max="69" width="7.109375" style="544" bestFit="1" customWidth="1"/>
    <col min="70" max="70" width="9" style="544"/>
    <col min="71" max="71" width="7.109375" style="544" bestFit="1" customWidth="1"/>
    <col min="72" max="74" width="9" style="544"/>
    <col min="75" max="75" width="12.44140625" style="544" customWidth="1"/>
    <col min="76" max="16384" width="9" style="544"/>
  </cols>
  <sheetData>
    <row r="1" spans="1:75" ht="13.8" thickBot="1">
      <c r="A1" s="775" t="s">
        <v>45</v>
      </c>
      <c r="B1" s="776"/>
      <c r="C1" s="776"/>
      <c r="D1" s="777" t="str">
        <f>土地!D1</f>
        <v>北上地区広域行政組合</v>
      </c>
      <c r="E1" s="777"/>
      <c r="F1" s="777"/>
      <c r="G1" s="778"/>
      <c r="O1" s="564">
        <f>土地!O1</f>
        <v>2023</v>
      </c>
    </row>
    <row r="3" spans="1:75" s="566" customFormat="1" ht="13.2" customHeight="1">
      <c r="A3" s="779" t="s">
        <v>961</v>
      </c>
      <c r="B3" s="779" t="s">
        <v>963</v>
      </c>
      <c r="C3" s="779" t="s">
        <v>965</v>
      </c>
      <c r="D3" s="779" t="s">
        <v>967</v>
      </c>
      <c r="E3" s="780" t="s">
        <v>46</v>
      </c>
      <c r="F3" s="782" t="s">
        <v>47</v>
      </c>
      <c r="G3" s="780" t="s">
        <v>1087</v>
      </c>
      <c r="H3" s="780" t="s">
        <v>1088</v>
      </c>
      <c r="I3" s="780" t="s">
        <v>48</v>
      </c>
      <c r="J3" s="779" t="s">
        <v>979</v>
      </c>
      <c r="K3" s="780" t="s">
        <v>49</v>
      </c>
      <c r="L3" s="781" t="s">
        <v>983</v>
      </c>
      <c r="M3" s="774" t="s">
        <v>50</v>
      </c>
      <c r="N3" s="784" t="s">
        <v>985</v>
      </c>
      <c r="O3" s="785" t="s">
        <v>51</v>
      </c>
      <c r="P3" s="786" t="s">
        <v>52</v>
      </c>
      <c r="Q3" s="788" t="s">
        <v>53</v>
      </c>
      <c r="R3" s="788"/>
      <c r="S3" s="788"/>
      <c r="T3" s="789" t="s">
        <v>54</v>
      </c>
      <c r="U3" s="791" t="s">
        <v>989</v>
      </c>
      <c r="V3" s="797" t="s">
        <v>990</v>
      </c>
      <c r="W3" s="781" t="s">
        <v>992</v>
      </c>
      <c r="X3" s="792" t="s">
        <v>55</v>
      </c>
      <c r="Y3" s="792" t="s">
        <v>56</v>
      </c>
      <c r="Z3" s="781" t="s">
        <v>996</v>
      </c>
      <c r="AA3" s="781" t="s">
        <v>998</v>
      </c>
      <c r="AB3" s="781" t="s">
        <v>57</v>
      </c>
      <c r="AC3" s="781"/>
      <c r="AD3" s="781"/>
      <c r="AE3" s="781"/>
      <c r="AF3" s="781"/>
      <c r="AG3" s="781"/>
      <c r="AH3" s="781" t="s">
        <v>1012</v>
      </c>
      <c r="AI3" s="781" t="s">
        <v>57</v>
      </c>
      <c r="AJ3" s="781"/>
      <c r="AK3" s="781"/>
      <c r="AL3" s="781"/>
      <c r="AM3" s="781"/>
      <c r="AN3" s="781"/>
      <c r="AO3" s="781"/>
      <c r="AP3" s="788" t="s">
        <v>59</v>
      </c>
      <c r="AQ3" s="779" t="s">
        <v>1028</v>
      </c>
      <c r="AR3" s="780" t="s">
        <v>60</v>
      </c>
      <c r="AS3" s="780"/>
      <c r="AT3" s="780"/>
      <c r="AU3" s="780"/>
      <c r="AV3" s="781" t="s">
        <v>1032</v>
      </c>
      <c r="AW3" s="779" t="s">
        <v>1034</v>
      </c>
      <c r="AX3" s="781" t="s">
        <v>1036</v>
      </c>
      <c r="AY3" s="781" t="s">
        <v>1038</v>
      </c>
      <c r="AZ3" s="781" t="s">
        <v>1040</v>
      </c>
      <c r="BA3" s="781" t="s">
        <v>1042</v>
      </c>
      <c r="BB3" s="781" t="s">
        <v>1044</v>
      </c>
      <c r="BC3" s="794" t="s">
        <v>61</v>
      </c>
      <c r="BD3" s="795"/>
      <c r="BE3" s="780" t="s">
        <v>95</v>
      </c>
      <c r="BF3" s="780" t="s">
        <v>62</v>
      </c>
      <c r="BG3" s="774" t="s">
        <v>1052</v>
      </c>
      <c r="BH3" s="782" t="s">
        <v>64</v>
      </c>
      <c r="BI3" s="788" t="s">
        <v>65</v>
      </c>
      <c r="BJ3" s="780" t="s">
        <v>66</v>
      </c>
      <c r="BK3" s="780" t="s">
        <v>67</v>
      </c>
      <c r="BL3" s="780" t="s">
        <v>68</v>
      </c>
      <c r="BM3" s="780" t="s">
        <v>69</v>
      </c>
      <c r="BN3" s="780" t="s">
        <v>70</v>
      </c>
      <c r="BO3" s="780" t="s">
        <v>71</v>
      </c>
      <c r="BP3" s="780" t="s">
        <v>72</v>
      </c>
      <c r="BQ3" s="780" t="s">
        <v>73</v>
      </c>
      <c r="BR3" s="780" t="s">
        <v>74</v>
      </c>
      <c r="BS3" s="779" t="s">
        <v>1076</v>
      </c>
      <c r="BT3" s="779" t="s">
        <v>1078</v>
      </c>
      <c r="BU3" s="779" t="s">
        <v>1080</v>
      </c>
      <c r="BV3" s="779" t="s">
        <v>1082</v>
      </c>
      <c r="BW3" s="780" t="s">
        <v>75</v>
      </c>
    </row>
    <row r="4" spans="1:75" s="566" customFormat="1" ht="33" customHeight="1">
      <c r="A4" s="779"/>
      <c r="B4" s="779"/>
      <c r="C4" s="779"/>
      <c r="D4" s="779"/>
      <c r="E4" s="780"/>
      <c r="F4" s="782"/>
      <c r="G4" s="780"/>
      <c r="H4" s="780"/>
      <c r="I4" s="780"/>
      <c r="J4" s="779"/>
      <c r="K4" s="780"/>
      <c r="L4" s="781"/>
      <c r="M4" s="774"/>
      <c r="N4" s="784"/>
      <c r="O4" s="785"/>
      <c r="P4" s="787"/>
      <c r="Q4" s="567" t="s">
        <v>76</v>
      </c>
      <c r="R4" s="567" t="s">
        <v>77</v>
      </c>
      <c r="S4" s="567" t="s">
        <v>78</v>
      </c>
      <c r="T4" s="790"/>
      <c r="U4" s="791"/>
      <c r="V4" s="797"/>
      <c r="W4" s="781"/>
      <c r="X4" s="793"/>
      <c r="Y4" s="793"/>
      <c r="Z4" s="781"/>
      <c r="AA4" s="781"/>
      <c r="AB4" s="568" t="s">
        <v>1000</v>
      </c>
      <c r="AC4" s="568" t="s">
        <v>1002</v>
      </c>
      <c r="AD4" s="568" t="s">
        <v>1004</v>
      </c>
      <c r="AE4" s="568" t="s">
        <v>1006</v>
      </c>
      <c r="AF4" s="568" t="s">
        <v>1008</v>
      </c>
      <c r="AG4" s="568" t="s">
        <v>1010</v>
      </c>
      <c r="AH4" s="781"/>
      <c r="AI4" s="568" t="s">
        <v>1014</v>
      </c>
      <c r="AJ4" s="568" t="s">
        <v>1016</v>
      </c>
      <c r="AK4" s="568" t="s">
        <v>1018</v>
      </c>
      <c r="AL4" s="568" t="s">
        <v>1020</v>
      </c>
      <c r="AM4" s="568" t="s">
        <v>1022</v>
      </c>
      <c r="AN4" s="569" t="s">
        <v>1024</v>
      </c>
      <c r="AO4" s="568" t="s">
        <v>1026</v>
      </c>
      <c r="AP4" s="788"/>
      <c r="AQ4" s="779"/>
      <c r="AR4" s="570" t="s">
        <v>79</v>
      </c>
      <c r="AS4" s="570" t="s">
        <v>80</v>
      </c>
      <c r="AT4" s="570" t="s">
        <v>81</v>
      </c>
      <c r="AU4" s="570" t="s">
        <v>82</v>
      </c>
      <c r="AV4" s="781"/>
      <c r="AW4" s="779"/>
      <c r="AX4" s="781"/>
      <c r="AY4" s="781"/>
      <c r="AZ4" s="781"/>
      <c r="BA4" s="781"/>
      <c r="BB4" s="781"/>
      <c r="BC4" s="580" t="s">
        <v>83</v>
      </c>
      <c r="BD4" s="571" t="s">
        <v>84</v>
      </c>
      <c r="BE4" s="779"/>
      <c r="BF4" s="779"/>
      <c r="BG4" s="774"/>
      <c r="BH4" s="781"/>
      <c r="BI4" s="788"/>
      <c r="BJ4" s="779"/>
      <c r="BK4" s="779"/>
      <c r="BL4" s="780"/>
      <c r="BM4" s="779"/>
      <c r="BN4" s="779"/>
      <c r="BO4" s="780"/>
      <c r="BP4" s="779"/>
      <c r="BQ4" s="779"/>
      <c r="BR4" s="779"/>
      <c r="BS4" s="779"/>
      <c r="BT4" s="779"/>
      <c r="BU4" s="779"/>
      <c r="BV4" s="779"/>
      <c r="BW4" s="779"/>
    </row>
    <row r="5" spans="1:75">
      <c r="A5" s="552">
        <v>1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>
        <v>0</v>
      </c>
      <c r="N5" s="659"/>
      <c r="O5" s="659"/>
      <c r="P5" s="573">
        <f>IF(O5="",N5,O5)</f>
        <v>0</v>
      </c>
      <c r="Q5" s="574">
        <f>YEAR(P5)</f>
        <v>1900</v>
      </c>
      <c r="R5" s="574">
        <f>MONTH(P5)</f>
        <v>1</v>
      </c>
      <c r="S5" s="574">
        <f>DAY(N5)</f>
        <v>0</v>
      </c>
      <c r="T5" s="552" t="str">
        <f>IF(Q5=1900,"",IF(R5&lt;4,Q5-1,Q5))</f>
        <v/>
      </c>
      <c r="U5" s="575"/>
      <c r="V5" s="581">
        <v>1</v>
      </c>
      <c r="W5" s="552"/>
      <c r="X5" s="576">
        <f>IF(BG5=0,0,IF(BG5&gt;L5,U5-1,ROUND((U5*M5)*(BG5-1),0)))</f>
        <v>0</v>
      </c>
      <c r="Y5" s="576">
        <f>U5-X5</f>
        <v>0</v>
      </c>
      <c r="Z5" s="552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82">
        <f>IF(BG5=0,0,IF(BG5=L5,Y5-1,IF(Y5=1,0,ROUND(U5*M5,0))))</f>
        <v>0</v>
      </c>
      <c r="AO5" s="552"/>
      <c r="AP5" s="577">
        <f>Y5-AN5</f>
        <v>0</v>
      </c>
      <c r="AQ5" s="552"/>
      <c r="AR5" s="552"/>
      <c r="AS5" s="552"/>
      <c r="AT5" s="552"/>
      <c r="AU5" s="552"/>
      <c r="AV5" s="552"/>
      <c r="AW5" s="552"/>
      <c r="AX5" s="552"/>
      <c r="AY5" s="552"/>
      <c r="AZ5" s="552"/>
      <c r="BA5" s="552"/>
      <c r="BB5" s="552"/>
      <c r="BC5" s="583"/>
      <c r="BD5" s="552" t="s">
        <v>85</v>
      </c>
      <c r="BE5" s="552"/>
      <c r="BF5" s="552"/>
      <c r="BG5" s="574">
        <f>IF(T5="",0,$O$1-T5)</f>
        <v>0</v>
      </c>
      <c r="BH5" s="552"/>
      <c r="BI5" s="577">
        <f>U5-AP5</f>
        <v>0</v>
      </c>
      <c r="BJ5" s="552"/>
      <c r="BK5" s="552"/>
      <c r="BL5" s="552"/>
      <c r="BM5" s="552"/>
      <c r="BN5" s="552"/>
      <c r="BO5" s="552"/>
      <c r="BP5" s="552"/>
      <c r="BQ5" s="552"/>
      <c r="BR5" s="552"/>
      <c r="BS5" s="552"/>
      <c r="BT5" s="552"/>
      <c r="BU5" s="552"/>
      <c r="BV5" s="552"/>
      <c r="BW5" s="552"/>
    </row>
    <row r="6" spans="1:75">
      <c r="A6" s="552">
        <v>2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>
        <v>0</v>
      </c>
      <c r="N6" s="659"/>
      <c r="O6" s="659"/>
      <c r="P6" s="573">
        <f>IF(O6="",N6,O6)</f>
        <v>0</v>
      </c>
      <c r="Q6" s="574">
        <f>YEAR(P6)</f>
        <v>1900</v>
      </c>
      <c r="R6" s="574">
        <f>MONTH(P6)</f>
        <v>1</v>
      </c>
      <c r="S6" s="574">
        <f>DAY(N6)</f>
        <v>0</v>
      </c>
      <c r="T6" s="552" t="str">
        <f>IF(Q6=1900,"",IF(R6&lt;4,Q6-1,Q6))</f>
        <v/>
      </c>
      <c r="U6" s="575"/>
      <c r="V6" s="581">
        <v>1</v>
      </c>
      <c r="W6" s="552"/>
      <c r="X6" s="576">
        <f>IF(BG6=0,0,IF(BG6&gt;L6,U6-1,ROUND((U6*M6)*(BG6-1),0)))</f>
        <v>0</v>
      </c>
      <c r="Y6" s="576">
        <f>U6-X6</f>
        <v>0</v>
      </c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82">
        <f>IF(BG6=0,0,IF(BG6=L6,Y6-1,IF(Y6=1,0,ROUND(U6*M6,0))))</f>
        <v>0</v>
      </c>
      <c r="AO6" s="552"/>
      <c r="AP6" s="577">
        <f>Y6-AN6</f>
        <v>0</v>
      </c>
      <c r="AQ6" s="552"/>
      <c r="AR6" s="552"/>
      <c r="AS6" s="552"/>
      <c r="AT6" s="552"/>
      <c r="AU6" s="552"/>
      <c r="AV6" s="552"/>
      <c r="AW6" s="552"/>
      <c r="AX6" s="552"/>
      <c r="AY6" s="552"/>
      <c r="AZ6" s="552"/>
      <c r="BA6" s="552"/>
      <c r="BB6" s="552"/>
      <c r="BC6" s="583"/>
      <c r="BD6" s="552" t="s">
        <v>85</v>
      </c>
      <c r="BE6" s="552"/>
      <c r="BF6" s="552"/>
      <c r="BG6" s="574">
        <f>IF(T6="",0,$O$1-T6)</f>
        <v>0</v>
      </c>
      <c r="BH6" s="552"/>
      <c r="BI6" s="577">
        <f>U6-AP6</f>
        <v>0</v>
      </c>
      <c r="BJ6" s="552"/>
      <c r="BK6" s="552"/>
      <c r="BL6" s="552"/>
      <c r="BM6" s="552"/>
      <c r="BN6" s="552"/>
      <c r="BO6" s="552"/>
      <c r="BP6" s="552"/>
      <c r="BQ6" s="552"/>
      <c r="BR6" s="552"/>
      <c r="BS6" s="552"/>
      <c r="BT6" s="552"/>
      <c r="BU6" s="552"/>
      <c r="BV6" s="552"/>
      <c r="BW6" s="552"/>
    </row>
    <row r="7" spans="1:75">
      <c r="A7" s="552">
        <v>3</v>
      </c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>
        <v>0</v>
      </c>
      <c r="N7" s="659"/>
      <c r="O7" s="659"/>
      <c r="P7" s="573">
        <f>IF(O7="",N7,O7)</f>
        <v>0</v>
      </c>
      <c r="Q7" s="574">
        <f>YEAR(P7)</f>
        <v>1900</v>
      </c>
      <c r="R7" s="574">
        <f>MONTH(P7)</f>
        <v>1</v>
      </c>
      <c r="S7" s="574">
        <f>DAY(N7)</f>
        <v>0</v>
      </c>
      <c r="T7" s="552" t="str">
        <f>IF(Q7=1900,"",IF(R7&lt;4,Q7-1,Q7))</f>
        <v/>
      </c>
      <c r="U7" s="575"/>
      <c r="V7" s="581">
        <v>1</v>
      </c>
      <c r="W7" s="552"/>
      <c r="X7" s="576">
        <f>IF(BG7=0,0,IF(BG7&gt;L7,U7-1,ROUND((U7*M7)*(BG7-1),0)))</f>
        <v>0</v>
      </c>
      <c r="Y7" s="576">
        <f>U7-X7</f>
        <v>0</v>
      </c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82">
        <f>IF(BG7=0,0,IF(BG7=L7,Y7-1,IF(Y7=1,0,ROUND(U7*M7,0))))</f>
        <v>0</v>
      </c>
      <c r="AO7" s="552"/>
      <c r="AP7" s="577">
        <f>Y7-AN7</f>
        <v>0</v>
      </c>
      <c r="AQ7" s="552"/>
      <c r="AR7" s="552"/>
      <c r="AS7" s="552"/>
      <c r="AT7" s="552"/>
      <c r="AU7" s="552"/>
      <c r="AV7" s="552"/>
      <c r="AW7" s="552"/>
      <c r="AX7" s="552"/>
      <c r="AY7" s="552"/>
      <c r="AZ7" s="552"/>
      <c r="BA7" s="552"/>
      <c r="BB7" s="552"/>
      <c r="BC7" s="583"/>
      <c r="BD7" s="552" t="s">
        <v>85</v>
      </c>
      <c r="BE7" s="552"/>
      <c r="BF7" s="552"/>
      <c r="BG7" s="574">
        <f>IF(T7="",0,$O$1-T7)</f>
        <v>0</v>
      </c>
      <c r="BH7" s="552"/>
      <c r="BI7" s="577">
        <f>U7-AP7</f>
        <v>0</v>
      </c>
      <c r="BJ7" s="552"/>
      <c r="BK7" s="552"/>
      <c r="BL7" s="552"/>
      <c r="BM7" s="552"/>
      <c r="BN7" s="552"/>
      <c r="BO7" s="552"/>
      <c r="BP7" s="552"/>
      <c r="BQ7" s="552"/>
      <c r="BR7" s="552"/>
      <c r="BS7" s="552"/>
      <c r="BT7" s="552"/>
      <c r="BU7" s="552"/>
      <c r="BV7" s="552"/>
      <c r="BW7" s="552"/>
    </row>
    <row r="8" spans="1:75">
      <c r="A8" s="552">
        <v>4</v>
      </c>
      <c r="B8" s="552"/>
      <c r="C8" s="552"/>
      <c r="D8" s="552"/>
      <c r="E8" s="552"/>
      <c r="F8" s="552"/>
      <c r="G8" s="552"/>
      <c r="H8" s="552"/>
      <c r="I8" s="552"/>
      <c r="J8" s="552"/>
      <c r="K8" s="552"/>
      <c r="L8" s="552"/>
      <c r="M8" s="552">
        <v>0</v>
      </c>
      <c r="N8" s="659"/>
      <c r="O8" s="659"/>
      <c r="P8" s="573">
        <f>IF(O8="",N8,O8)</f>
        <v>0</v>
      </c>
      <c r="Q8" s="574">
        <f>YEAR(P8)</f>
        <v>1900</v>
      </c>
      <c r="R8" s="574">
        <f>MONTH(P8)</f>
        <v>1</v>
      </c>
      <c r="S8" s="574">
        <f>DAY(N8)</f>
        <v>0</v>
      </c>
      <c r="T8" s="552" t="str">
        <f>IF(Q8=1900,"",IF(R8&lt;4,Q8-1,Q8))</f>
        <v/>
      </c>
      <c r="U8" s="575"/>
      <c r="V8" s="581">
        <v>1</v>
      </c>
      <c r="W8" s="552"/>
      <c r="X8" s="576">
        <f>IF(BG8=0,0,IF(BG8&gt;L8,U8-1,ROUND((U8*M8)*(BG8-1),0)))</f>
        <v>0</v>
      </c>
      <c r="Y8" s="576">
        <f>U8-X8</f>
        <v>0</v>
      </c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2"/>
      <c r="AN8" s="582">
        <f>IF(BG8=0,0,IF(BG8=L8,Y8-1,IF(Y8=1,0,ROUND(U8*M8,0))))</f>
        <v>0</v>
      </c>
      <c r="AO8" s="552"/>
      <c r="AP8" s="577">
        <f>Y8-AN8</f>
        <v>0</v>
      </c>
      <c r="AQ8" s="552"/>
      <c r="AR8" s="552"/>
      <c r="AS8" s="552"/>
      <c r="AT8" s="552"/>
      <c r="AU8" s="552"/>
      <c r="AV8" s="552"/>
      <c r="AW8" s="552"/>
      <c r="AX8" s="552"/>
      <c r="AY8" s="552"/>
      <c r="AZ8" s="552"/>
      <c r="BA8" s="552"/>
      <c r="BB8" s="552"/>
      <c r="BC8" s="583"/>
      <c r="BD8" s="552" t="s">
        <v>85</v>
      </c>
      <c r="BE8" s="552"/>
      <c r="BF8" s="552"/>
      <c r="BG8" s="574">
        <f>IF(T8="",0,$O$1-T8)</f>
        <v>0</v>
      </c>
      <c r="BH8" s="552"/>
      <c r="BI8" s="577">
        <f>U8-AP8</f>
        <v>0</v>
      </c>
      <c r="BJ8" s="552"/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</row>
    <row r="9" spans="1:75">
      <c r="A9" s="552">
        <v>5</v>
      </c>
      <c r="B9" s="552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>
        <v>0</v>
      </c>
      <c r="N9" s="659"/>
      <c r="O9" s="659"/>
      <c r="P9" s="573">
        <f>IF(O9="",N9,O9)</f>
        <v>0</v>
      </c>
      <c r="Q9" s="574">
        <f>YEAR(P9)</f>
        <v>1900</v>
      </c>
      <c r="R9" s="574">
        <f>MONTH(P9)</f>
        <v>1</v>
      </c>
      <c r="S9" s="574">
        <f>DAY(N9)</f>
        <v>0</v>
      </c>
      <c r="T9" s="552" t="str">
        <f>IF(Q9=1900,"",IF(R9&lt;4,Q9-1,Q9))</f>
        <v/>
      </c>
      <c r="U9" s="575"/>
      <c r="V9" s="581">
        <v>1</v>
      </c>
      <c r="W9" s="552"/>
      <c r="X9" s="576">
        <f>IF(BG9=0,0,IF(BG9&gt;L9,U9-1,ROUND((U9*M9)*(BG9-1),0)))</f>
        <v>0</v>
      </c>
      <c r="Y9" s="576">
        <f>U9-X9</f>
        <v>0</v>
      </c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2"/>
      <c r="AN9" s="582">
        <f>IF(BG9=0,0,IF(BG9=L9,Y9-1,IF(Y9=1,0,ROUND(U9*M9,0))))</f>
        <v>0</v>
      </c>
      <c r="AO9" s="552"/>
      <c r="AP9" s="577">
        <f>Y9-AN9</f>
        <v>0</v>
      </c>
      <c r="AQ9" s="552"/>
      <c r="AR9" s="552"/>
      <c r="AS9" s="552"/>
      <c r="AT9" s="552"/>
      <c r="AU9" s="552"/>
      <c r="AV9" s="552"/>
      <c r="AW9" s="552"/>
      <c r="AX9" s="552"/>
      <c r="AY9" s="552"/>
      <c r="AZ9" s="552"/>
      <c r="BA9" s="552"/>
      <c r="BB9" s="552"/>
      <c r="BC9" s="583"/>
      <c r="BD9" s="552" t="s">
        <v>85</v>
      </c>
      <c r="BE9" s="552"/>
      <c r="BF9" s="552"/>
      <c r="BG9" s="574">
        <f>IF(T9="",0,$O$1-T9)</f>
        <v>0</v>
      </c>
      <c r="BH9" s="552"/>
      <c r="BI9" s="577">
        <f>U9-AP9</f>
        <v>0</v>
      </c>
      <c r="BJ9" s="552"/>
      <c r="BK9" s="552"/>
      <c r="BL9" s="552"/>
      <c r="BM9" s="552"/>
      <c r="BN9" s="552"/>
      <c r="BO9" s="552"/>
      <c r="BP9" s="552"/>
      <c r="BQ9" s="552"/>
      <c r="BR9" s="552"/>
      <c r="BS9" s="552"/>
      <c r="BT9" s="552"/>
      <c r="BU9" s="552"/>
      <c r="BV9" s="552"/>
      <c r="BW9" s="552"/>
    </row>
  </sheetData>
  <autoFilter ref="A4:BW9" xr:uid="{00000000-0009-0000-0000-000004000000}"/>
  <mergeCells count="60">
    <mergeCell ref="BM3:BM4"/>
    <mergeCell ref="BN3:BN4"/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H3:BH4"/>
    <mergeCell ref="BI3:BI4"/>
    <mergeCell ref="BJ3:BJ4"/>
    <mergeCell ref="BK3:BK4"/>
    <mergeCell ref="BL3:BL4"/>
    <mergeCell ref="BB3:BB4"/>
    <mergeCell ref="BC3:BD3"/>
    <mergeCell ref="BE3:BE4"/>
    <mergeCell ref="BF3:BF4"/>
    <mergeCell ref="BG3:BG4"/>
    <mergeCell ref="AW3:AW4"/>
    <mergeCell ref="AX3:AX4"/>
    <mergeCell ref="AY3:AY4"/>
    <mergeCell ref="AZ3:AZ4"/>
    <mergeCell ref="BA3:BA4"/>
    <mergeCell ref="AI3:AO3"/>
    <mergeCell ref="AP3:AP4"/>
    <mergeCell ref="AQ3:AQ4"/>
    <mergeCell ref="AR3:AU3"/>
    <mergeCell ref="AV3:AV4"/>
    <mergeCell ref="Y3:Y4"/>
    <mergeCell ref="Z3:Z4"/>
    <mergeCell ref="AA3:AA4"/>
    <mergeCell ref="AB3:AG3"/>
    <mergeCell ref="AH3:AH4"/>
    <mergeCell ref="T3:T4"/>
    <mergeCell ref="U3:U4"/>
    <mergeCell ref="V3:V4"/>
    <mergeCell ref="W3:W4"/>
    <mergeCell ref="X3:X4"/>
    <mergeCell ref="M3:M4"/>
    <mergeCell ref="N3:N4"/>
    <mergeCell ref="O3:O4"/>
    <mergeCell ref="P3:P4"/>
    <mergeCell ref="Q3:S3"/>
    <mergeCell ref="H3:H4"/>
    <mergeCell ref="I3:I4"/>
    <mergeCell ref="J3:J4"/>
    <mergeCell ref="K3:K4"/>
    <mergeCell ref="L3:L4"/>
    <mergeCell ref="A1:C1"/>
    <mergeCell ref="D1:G1"/>
    <mergeCell ref="A3:A4"/>
    <mergeCell ref="B3:B4"/>
    <mergeCell ref="C3:C4"/>
    <mergeCell ref="D3:D4"/>
    <mergeCell ref="E3:E4"/>
    <mergeCell ref="F3:F4"/>
    <mergeCell ref="G3:G4"/>
  </mergeCells>
  <phoneticPr fontId="2"/>
  <pageMargins left="0.7" right="0.7" top="0.75" bottom="0.75" header="0.3" footer="0.3"/>
  <pageSetup paperSize="9" scale="1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BW100"/>
  <sheetViews>
    <sheetView view="pageBreakPreview" zoomScale="85" zoomScaleNormal="75" workbookViewId="0">
      <pane xSplit="10" ySplit="4" topLeftCell="P5" activePane="bottomRight" state="frozen"/>
      <selection pane="topRight" activeCell="K1" sqref="K1"/>
      <selection pane="bottomLeft" activeCell="A5" sqref="A5"/>
      <selection pane="bottomRight" activeCell="X6" sqref="X6"/>
    </sheetView>
  </sheetViews>
  <sheetFormatPr defaultColWidth="9" defaultRowHeight="13.2" outlineLevelCol="1"/>
  <cols>
    <col min="1" max="2" width="5.21875" style="544" bestFit="1" customWidth="1"/>
    <col min="3" max="3" width="15.33203125" style="544" bestFit="1" customWidth="1"/>
    <col min="4" max="4" width="9.44140625" style="544" hidden="1" customWidth="1"/>
    <col min="5" max="5" width="11.6640625" style="544" hidden="1" customWidth="1"/>
    <col min="6" max="6" width="11.33203125" style="544" bestFit="1" customWidth="1"/>
    <col min="7" max="8" width="11.33203125" style="544" hidden="1" customWidth="1"/>
    <col min="9" max="9" width="39.6640625" style="544" customWidth="1"/>
    <col min="10" max="10" width="10.109375" style="544" hidden="1" customWidth="1"/>
    <col min="11" max="11" width="24.88671875" style="544" bestFit="1" customWidth="1"/>
    <col min="12" max="13" width="9" style="544"/>
    <col min="14" max="14" width="11" style="563" bestFit="1" customWidth="1"/>
    <col min="15" max="16" width="10.44140625" style="563" customWidth="1"/>
    <col min="17" max="17" width="10.44140625" style="544" customWidth="1"/>
    <col min="18" max="20" width="9.44140625" style="544" customWidth="1"/>
    <col min="21" max="21" width="11.44140625" style="565" bestFit="1" customWidth="1"/>
    <col min="22" max="22" width="0" style="544" hidden="1" customWidth="1"/>
    <col min="23" max="23" width="13" style="544" hidden="1" customWidth="1"/>
    <col min="24" max="24" width="16.88671875" style="544" customWidth="1"/>
    <col min="25" max="25" width="19.44140625" style="544" customWidth="1"/>
    <col min="26" max="26" width="13" style="544" hidden="1" customWidth="1" outlineLevel="1"/>
    <col min="27" max="28" width="11" style="544" hidden="1" customWidth="1" outlineLevel="1"/>
    <col min="29" max="29" width="15.109375" style="544" hidden="1" customWidth="1" outlineLevel="1"/>
    <col min="30" max="30" width="17.109375" style="544" hidden="1" customWidth="1" outlineLevel="1"/>
    <col min="31" max="31" width="13" style="544" hidden="1" customWidth="1" outlineLevel="1"/>
    <col min="32" max="32" width="9" style="544" hidden="1" customWidth="1" outlineLevel="1"/>
    <col min="33" max="34" width="11" style="544" hidden="1" customWidth="1" outlineLevel="1"/>
    <col min="35" max="35" width="9" style="544" hidden="1" customWidth="1" outlineLevel="1"/>
    <col min="36" max="36" width="15.109375" style="544" hidden="1" customWidth="1" outlineLevel="1"/>
    <col min="37" max="37" width="17.109375" style="544" hidden="1" customWidth="1" outlineLevel="1"/>
    <col min="38" max="38" width="13" style="544" hidden="1" customWidth="1" outlineLevel="1"/>
    <col min="39" max="39" width="14.109375" style="544" hidden="1" customWidth="1" outlineLevel="1"/>
    <col min="40" max="40" width="11" style="544" bestFit="1" customWidth="1" collapsed="1"/>
    <col min="41" max="41" width="11" style="544" bestFit="1" customWidth="1"/>
    <col min="42" max="42" width="15.109375" style="544" bestFit="1" customWidth="1"/>
    <col min="43" max="43" width="9" style="544" hidden="1" customWidth="1" outlineLevel="1"/>
    <col min="44" max="44" width="7.44140625" style="544" hidden="1" customWidth="1" outlineLevel="1"/>
    <col min="45" max="45" width="11.6640625" style="544" hidden="1" customWidth="1" outlineLevel="1"/>
    <col min="46" max="46" width="16.109375" style="544" hidden="1" customWidth="1" outlineLevel="1"/>
    <col min="47" max="47" width="9" style="544" hidden="1" customWidth="1" outlineLevel="1"/>
    <col min="48" max="48" width="5.21875" style="544" hidden="1" customWidth="1" outlineLevel="1"/>
    <col min="49" max="49" width="9" style="544" hidden="1" customWidth="1" outlineLevel="1"/>
    <col min="50" max="50" width="15.109375" style="544" hidden="1" customWidth="1" outlineLevel="1"/>
    <col min="51" max="52" width="13" style="544" hidden="1" customWidth="1" outlineLevel="1"/>
    <col min="53" max="53" width="7.109375" style="544" hidden="1" customWidth="1" outlineLevel="1"/>
    <col min="54" max="54" width="15.109375" style="544" hidden="1" customWidth="1" outlineLevel="1"/>
    <col min="55" max="55" width="8.6640625" style="544" hidden="1" customWidth="1" outlineLevel="1"/>
    <col min="56" max="56" width="11.77734375" style="544" hidden="1" customWidth="1" outlineLevel="1"/>
    <col min="57" max="57" width="6.44140625" style="544" hidden="1" customWidth="1" outlineLevel="1"/>
    <col min="58" max="58" width="7.21875" style="544" hidden="1" customWidth="1" outlineLevel="1"/>
    <col min="59" max="59" width="9" style="544" collapsed="1"/>
    <col min="60" max="60" width="11" style="544" bestFit="1" customWidth="1"/>
    <col min="61" max="61" width="15.109375" style="544" customWidth="1"/>
    <col min="62" max="62" width="20.44140625" style="544" bestFit="1" customWidth="1"/>
    <col min="63" max="65" width="9" style="544" bestFit="1"/>
    <col min="66" max="66" width="11.109375" style="544" bestFit="1" customWidth="1"/>
    <col min="67" max="67" width="11" style="544" bestFit="1" customWidth="1"/>
    <col min="68" max="68" width="9" style="544" bestFit="1"/>
    <col min="69" max="69" width="7.109375" style="544" bestFit="1" customWidth="1"/>
    <col min="70" max="70" width="9" style="544" bestFit="1"/>
    <col min="71" max="71" width="7.109375" style="544" bestFit="1" customWidth="1"/>
    <col min="72" max="74" width="9" style="544"/>
    <col min="75" max="75" width="12.44140625" style="544" customWidth="1"/>
    <col min="76" max="16384" width="9" style="544"/>
  </cols>
  <sheetData>
    <row r="1" spans="1:75" ht="13.8" thickBot="1">
      <c r="A1" s="775" t="str">
        <f>土地!A1</f>
        <v>団体名</v>
      </c>
      <c r="B1" s="776"/>
      <c r="C1" s="776"/>
      <c r="D1" s="777" t="s">
        <v>1377</v>
      </c>
      <c r="E1" s="777"/>
      <c r="F1" s="777"/>
      <c r="G1" s="778"/>
      <c r="O1" s="564">
        <f>土地!O1</f>
        <v>2023</v>
      </c>
    </row>
    <row r="3" spans="1:75" s="566" customFormat="1" ht="13.2" customHeight="1">
      <c r="A3" s="779" t="s">
        <v>961</v>
      </c>
      <c r="B3" s="779" t="s">
        <v>963</v>
      </c>
      <c r="C3" s="779" t="s">
        <v>965</v>
      </c>
      <c r="D3" s="779" t="s">
        <v>967</v>
      </c>
      <c r="E3" s="780" t="s">
        <v>46</v>
      </c>
      <c r="F3" s="782" t="s">
        <v>47</v>
      </c>
      <c r="G3" s="780" t="s">
        <v>1087</v>
      </c>
      <c r="H3" s="780" t="s">
        <v>1088</v>
      </c>
      <c r="I3" s="780" t="s">
        <v>48</v>
      </c>
      <c r="J3" s="779" t="s">
        <v>979</v>
      </c>
      <c r="K3" s="780" t="s">
        <v>49</v>
      </c>
      <c r="L3" s="781" t="s">
        <v>983</v>
      </c>
      <c r="M3" s="774" t="s">
        <v>50</v>
      </c>
      <c r="N3" s="784" t="s">
        <v>985</v>
      </c>
      <c r="O3" s="785" t="s">
        <v>51</v>
      </c>
      <c r="P3" s="786" t="s">
        <v>52</v>
      </c>
      <c r="Q3" s="788" t="s">
        <v>53</v>
      </c>
      <c r="R3" s="788"/>
      <c r="S3" s="788"/>
      <c r="T3" s="789" t="s">
        <v>54</v>
      </c>
      <c r="U3" s="791" t="s">
        <v>989</v>
      </c>
      <c r="V3" s="779" t="s">
        <v>990</v>
      </c>
      <c r="W3" s="781" t="s">
        <v>992</v>
      </c>
      <c r="X3" s="798" t="s">
        <v>1098</v>
      </c>
      <c r="Y3" s="792" t="s">
        <v>56</v>
      </c>
      <c r="Z3" s="781" t="s">
        <v>996</v>
      </c>
      <c r="AA3" s="781" t="s">
        <v>998</v>
      </c>
      <c r="AB3" s="781" t="s">
        <v>57</v>
      </c>
      <c r="AC3" s="781"/>
      <c r="AD3" s="781"/>
      <c r="AE3" s="781"/>
      <c r="AF3" s="781"/>
      <c r="AG3" s="781"/>
      <c r="AH3" s="781" t="s">
        <v>1012</v>
      </c>
      <c r="AI3" s="781" t="s">
        <v>57</v>
      </c>
      <c r="AJ3" s="781"/>
      <c r="AK3" s="781"/>
      <c r="AL3" s="781"/>
      <c r="AM3" s="781"/>
      <c r="AN3" s="781"/>
      <c r="AO3" s="781"/>
      <c r="AP3" s="788" t="s">
        <v>59</v>
      </c>
      <c r="AQ3" s="779" t="s">
        <v>1028</v>
      </c>
      <c r="AR3" s="780" t="s">
        <v>60</v>
      </c>
      <c r="AS3" s="780"/>
      <c r="AT3" s="780"/>
      <c r="AU3" s="780"/>
      <c r="AV3" s="781" t="s">
        <v>1032</v>
      </c>
      <c r="AW3" s="779" t="s">
        <v>1034</v>
      </c>
      <c r="AX3" s="781" t="s">
        <v>1036</v>
      </c>
      <c r="AY3" s="781" t="s">
        <v>1038</v>
      </c>
      <c r="AZ3" s="781" t="s">
        <v>1040</v>
      </c>
      <c r="BA3" s="781" t="s">
        <v>1042</v>
      </c>
      <c r="BB3" s="781" t="s">
        <v>1044</v>
      </c>
      <c r="BC3" s="794" t="s">
        <v>61</v>
      </c>
      <c r="BD3" s="795"/>
      <c r="BE3" s="780" t="s">
        <v>95</v>
      </c>
      <c r="BF3" s="780" t="s">
        <v>63</v>
      </c>
      <c r="BG3" s="774" t="s">
        <v>1052</v>
      </c>
      <c r="BH3" s="782" t="s">
        <v>64</v>
      </c>
      <c r="BI3" s="788" t="s">
        <v>65</v>
      </c>
      <c r="BJ3" s="780" t="s">
        <v>66</v>
      </c>
      <c r="BK3" s="780" t="s">
        <v>67</v>
      </c>
      <c r="BL3" s="780" t="s">
        <v>68</v>
      </c>
      <c r="BM3" s="780" t="s">
        <v>69</v>
      </c>
      <c r="BN3" s="780" t="s">
        <v>70</v>
      </c>
      <c r="BO3" s="780" t="s">
        <v>71</v>
      </c>
      <c r="BP3" s="780" t="s">
        <v>72</v>
      </c>
      <c r="BQ3" s="780" t="s">
        <v>73</v>
      </c>
      <c r="BR3" s="780" t="s">
        <v>74</v>
      </c>
      <c r="BS3" s="779" t="s">
        <v>1076</v>
      </c>
      <c r="BT3" s="779" t="s">
        <v>1078</v>
      </c>
      <c r="BU3" s="779" t="s">
        <v>1080</v>
      </c>
      <c r="BV3" s="779" t="s">
        <v>1082</v>
      </c>
      <c r="BW3" s="780" t="s">
        <v>75</v>
      </c>
    </row>
    <row r="4" spans="1:75" s="566" customFormat="1" ht="33" customHeight="1">
      <c r="A4" s="779"/>
      <c r="B4" s="779"/>
      <c r="C4" s="779"/>
      <c r="D4" s="779"/>
      <c r="E4" s="780"/>
      <c r="F4" s="782"/>
      <c r="G4" s="780"/>
      <c r="H4" s="780"/>
      <c r="I4" s="780"/>
      <c r="J4" s="779"/>
      <c r="K4" s="780"/>
      <c r="L4" s="781"/>
      <c r="M4" s="774"/>
      <c r="N4" s="784"/>
      <c r="O4" s="785"/>
      <c r="P4" s="787"/>
      <c r="Q4" s="567" t="s">
        <v>76</v>
      </c>
      <c r="R4" s="567" t="s">
        <v>77</v>
      </c>
      <c r="S4" s="567" t="s">
        <v>78</v>
      </c>
      <c r="T4" s="790"/>
      <c r="U4" s="791"/>
      <c r="V4" s="779"/>
      <c r="W4" s="781"/>
      <c r="X4" s="793"/>
      <c r="Y4" s="793"/>
      <c r="Z4" s="781"/>
      <c r="AA4" s="781"/>
      <c r="AB4" s="568" t="s">
        <v>1000</v>
      </c>
      <c r="AC4" s="568" t="s">
        <v>1002</v>
      </c>
      <c r="AD4" s="568" t="s">
        <v>1004</v>
      </c>
      <c r="AE4" s="568" t="s">
        <v>1006</v>
      </c>
      <c r="AF4" s="568" t="s">
        <v>1008</v>
      </c>
      <c r="AG4" s="568" t="s">
        <v>1010</v>
      </c>
      <c r="AH4" s="781"/>
      <c r="AI4" s="568" t="s">
        <v>1014</v>
      </c>
      <c r="AJ4" s="568" t="s">
        <v>1016</v>
      </c>
      <c r="AK4" s="568" t="s">
        <v>1018</v>
      </c>
      <c r="AL4" s="568" t="s">
        <v>1020</v>
      </c>
      <c r="AM4" s="568" t="s">
        <v>1022</v>
      </c>
      <c r="AN4" s="569" t="s">
        <v>1024</v>
      </c>
      <c r="AO4" s="568" t="s">
        <v>1026</v>
      </c>
      <c r="AP4" s="788"/>
      <c r="AQ4" s="779"/>
      <c r="AR4" s="570" t="s">
        <v>79</v>
      </c>
      <c r="AS4" s="570" t="s">
        <v>80</v>
      </c>
      <c r="AT4" s="570" t="s">
        <v>81</v>
      </c>
      <c r="AU4" s="570" t="s">
        <v>82</v>
      </c>
      <c r="AV4" s="781"/>
      <c r="AW4" s="779"/>
      <c r="AX4" s="781"/>
      <c r="AY4" s="781"/>
      <c r="AZ4" s="781"/>
      <c r="BA4" s="781"/>
      <c r="BB4" s="781"/>
      <c r="BC4" s="571" t="s">
        <v>83</v>
      </c>
      <c r="BD4" s="571" t="s">
        <v>84</v>
      </c>
      <c r="BE4" s="779"/>
      <c r="BF4" s="779"/>
      <c r="BG4" s="774"/>
      <c r="BH4" s="781"/>
      <c r="BI4" s="788"/>
      <c r="BJ4" s="779"/>
      <c r="BK4" s="779"/>
      <c r="BL4" s="780"/>
      <c r="BM4" s="779"/>
      <c r="BN4" s="779"/>
      <c r="BO4" s="780"/>
      <c r="BP4" s="779"/>
      <c r="BQ4" s="779"/>
      <c r="BR4" s="779"/>
      <c r="BS4" s="779"/>
      <c r="BT4" s="779"/>
      <c r="BU4" s="779"/>
      <c r="BV4" s="779"/>
      <c r="BW4" s="779"/>
    </row>
    <row r="5" spans="1:75">
      <c r="A5" s="552">
        <v>1</v>
      </c>
      <c r="B5" s="552"/>
      <c r="C5" s="552" t="s">
        <v>1132</v>
      </c>
      <c r="D5" s="552"/>
      <c r="E5" s="552" t="s">
        <v>1307</v>
      </c>
      <c r="F5" s="552" t="s">
        <v>165</v>
      </c>
      <c r="G5" s="552"/>
      <c r="H5" s="552"/>
      <c r="I5" s="552" t="s">
        <v>1308</v>
      </c>
      <c r="J5" s="552"/>
      <c r="K5" s="552" t="s">
        <v>1315</v>
      </c>
      <c r="L5" s="552">
        <v>40</v>
      </c>
      <c r="M5" s="552">
        <f>VLOOKUP(L5,'償却率（定額法）'!$B$6:$C$104,2)</f>
        <v>2.5000000000000001E-2</v>
      </c>
      <c r="N5" s="572" t="s">
        <v>1279</v>
      </c>
      <c r="O5" s="572"/>
      <c r="P5" s="573" t="str">
        <f>IF(O5="",N5,O5)</f>
        <v>1992/03/31</v>
      </c>
      <c r="Q5" s="574">
        <f t="shared" ref="Q5:Q69" si="0">YEAR(P5)</f>
        <v>1992</v>
      </c>
      <c r="R5" s="574">
        <f>MONTH(P5)</f>
        <v>3</v>
      </c>
      <c r="S5" s="574">
        <f>DAY(N5)</f>
        <v>31</v>
      </c>
      <c r="T5" s="552">
        <f t="shared" ref="T5:T99" si="1">IF(Q5=1900,"",IF(R5&lt;4,Q5-1,Q5))</f>
        <v>1991</v>
      </c>
      <c r="U5" s="575">
        <v>53499230</v>
      </c>
      <c r="V5" s="552"/>
      <c r="W5" s="552"/>
      <c r="X5" s="576">
        <v>41461883</v>
      </c>
      <c r="Y5" s="576">
        <f t="shared" ref="Y5:Y12" si="2">U5-X5</f>
        <v>12037347</v>
      </c>
      <c r="Z5" s="552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82">
        <f t="shared" ref="AN5:AN68" si="3">IF(BG5=0,0,IF(BG5=L5,Y5-1,IF(Y5=1,0,ROUND(U5*M5,0))))</f>
        <v>1337481</v>
      </c>
      <c r="AO5" s="552"/>
      <c r="AP5" s="577">
        <f>Y5-AN5</f>
        <v>10699866</v>
      </c>
      <c r="AQ5" s="552"/>
      <c r="AR5" s="552"/>
      <c r="AS5" s="552"/>
      <c r="AT5" s="552"/>
      <c r="AU5" s="552"/>
      <c r="AV5" s="552"/>
      <c r="AW5" s="552"/>
      <c r="AX5" s="552"/>
      <c r="AY5" s="552"/>
      <c r="AZ5" s="552"/>
      <c r="BA5" s="552"/>
      <c r="BB5" s="552"/>
      <c r="BC5" s="552">
        <v>8000</v>
      </c>
      <c r="BD5" s="552" t="s">
        <v>1383</v>
      </c>
      <c r="BE5" s="552"/>
      <c r="BF5" s="552"/>
      <c r="BG5" s="574">
        <f>IF(T5="",0,$O$1-T5)</f>
        <v>32</v>
      </c>
      <c r="BH5" s="552"/>
      <c r="BI5" s="577">
        <f>U5-AP5</f>
        <v>42799364</v>
      </c>
      <c r="BJ5" s="552" t="s">
        <v>1241</v>
      </c>
      <c r="BK5" s="552"/>
      <c r="BL5" s="552"/>
      <c r="BM5" s="552"/>
      <c r="BN5" s="552"/>
      <c r="BO5" s="552"/>
      <c r="BP5" s="552"/>
      <c r="BQ5" s="552"/>
      <c r="BR5" s="552"/>
      <c r="BS5" s="552"/>
      <c r="BT5" s="552"/>
      <c r="BU5" s="552"/>
      <c r="BV5" s="552"/>
      <c r="BW5" s="552"/>
    </row>
    <row r="6" spans="1:75">
      <c r="A6" s="552">
        <v>2</v>
      </c>
      <c r="B6" s="552"/>
      <c r="C6" s="552" t="s">
        <v>1132</v>
      </c>
      <c r="D6" s="552"/>
      <c r="E6" s="552" t="s">
        <v>1307</v>
      </c>
      <c r="F6" s="552" t="s">
        <v>165</v>
      </c>
      <c r="G6" s="552"/>
      <c r="H6" s="552"/>
      <c r="I6" s="552" t="s">
        <v>1309</v>
      </c>
      <c r="J6" s="552"/>
      <c r="K6" s="552" t="s">
        <v>1316</v>
      </c>
      <c r="L6" s="552">
        <v>10</v>
      </c>
      <c r="M6" s="552">
        <f>VLOOKUP(L6,'償却率（定額法）'!$B$6:$C$104,2)</f>
        <v>0.1</v>
      </c>
      <c r="N6" s="572" t="s">
        <v>1279</v>
      </c>
      <c r="O6" s="572"/>
      <c r="P6" s="573" t="str">
        <f t="shared" ref="P6:P69" si="4">IF(O6="",N6,O6)</f>
        <v>1992/03/31</v>
      </c>
      <c r="Q6" s="574">
        <f t="shared" si="0"/>
        <v>1992</v>
      </c>
      <c r="R6" s="574">
        <f t="shared" ref="R6:R69" si="5">MONTH(P6)</f>
        <v>3</v>
      </c>
      <c r="S6" s="574">
        <f t="shared" ref="S6:S69" si="6">DAY(N6)</f>
        <v>31</v>
      </c>
      <c r="T6" s="552">
        <f t="shared" si="1"/>
        <v>1991</v>
      </c>
      <c r="U6" s="575">
        <v>850000</v>
      </c>
      <c r="V6" s="552"/>
      <c r="W6" s="552"/>
      <c r="X6" s="576">
        <v>849999</v>
      </c>
      <c r="Y6" s="576">
        <f t="shared" si="2"/>
        <v>1</v>
      </c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82">
        <f t="shared" si="3"/>
        <v>0</v>
      </c>
      <c r="AO6" s="552"/>
      <c r="AP6" s="577">
        <f t="shared" ref="AP6:AP69" si="7">Y6-AN6</f>
        <v>1</v>
      </c>
      <c r="AQ6" s="552"/>
      <c r="AR6" s="552"/>
      <c r="AS6" s="552"/>
      <c r="AT6" s="552"/>
      <c r="AU6" s="552"/>
      <c r="AV6" s="552"/>
      <c r="AW6" s="552"/>
      <c r="AX6" s="552"/>
      <c r="AY6" s="552"/>
      <c r="AZ6" s="552"/>
      <c r="BA6" s="552"/>
      <c r="BB6" s="552"/>
      <c r="BC6" s="552"/>
      <c r="BD6" s="552"/>
      <c r="BE6" s="552"/>
      <c r="BF6" s="552"/>
      <c r="BG6" s="574">
        <f t="shared" ref="BG6:BG69" si="8">IF(T6="",0,$O$1-T6)</f>
        <v>32</v>
      </c>
      <c r="BH6" s="552"/>
      <c r="BI6" s="577">
        <f t="shared" ref="BI6:BI69" si="9">U6-AP6</f>
        <v>849999</v>
      </c>
      <c r="BJ6" s="552" t="s">
        <v>1241</v>
      </c>
      <c r="BK6" s="552"/>
      <c r="BL6" s="552"/>
      <c r="BM6" s="552"/>
      <c r="BN6" s="552"/>
      <c r="BO6" s="552"/>
      <c r="BP6" s="552"/>
      <c r="BQ6" s="552"/>
      <c r="BR6" s="552"/>
      <c r="BS6" s="552"/>
      <c r="BT6" s="552"/>
      <c r="BU6" s="552"/>
      <c r="BV6" s="552"/>
      <c r="BW6" s="552"/>
    </row>
    <row r="7" spans="1:75">
      <c r="A7" s="552">
        <v>3</v>
      </c>
      <c r="B7" s="552"/>
      <c r="C7" s="552" t="s">
        <v>1132</v>
      </c>
      <c r="D7" s="552"/>
      <c r="E7" s="552" t="s">
        <v>1307</v>
      </c>
      <c r="F7" s="552" t="s">
        <v>165</v>
      </c>
      <c r="G7" s="552"/>
      <c r="H7" s="552"/>
      <c r="I7" s="552" t="s">
        <v>1310</v>
      </c>
      <c r="J7" s="552"/>
      <c r="K7" s="552" t="s">
        <v>946</v>
      </c>
      <c r="L7" s="552">
        <v>50</v>
      </c>
      <c r="M7" s="552">
        <f>VLOOKUP(L7,'償却率（定額法）'!$B$6:$C$104,2)</f>
        <v>0.02</v>
      </c>
      <c r="N7" s="572" t="s">
        <v>1279</v>
      </c>
      <c r="O7" s="572"/>
      <c r="P7" s="573" t="str">
        <f t="shared" si="4"/>
        <v>1992/03/31</v>
      </c>
      <c r="Q7" s="574">
        <f t="shared" si="0"/>
        <v>1992</v>
      </c>
      <c r="R7" s="574">
        <f t="shared" si="5"/>
        <v>3</v>
      </c>
      <c r="S7" s="574">
        <f t="shared" si="6"/>
        <v>31</v>
      </c>
      <c r="T7" s="552">
        <f t="shared" si="1"/>
        <v>1991</v>
      </c>
      <c r="U7" s="575">
        <v>1</v>
      </c>
      <c r="V7" s="552"/>
      <c r="W7" s="552"/>
      <c r="X7" s="576">
        <v>0</v>
      </c>
      <c r="Y7" s="576">
        <f t="shared" si="2"/>
        <v>1</v>
      </c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82">
        <f t="shared" si="3"/>
        <v>0</v>
      </c>
      <c r="AO7" s="552"/>
      <c r="AP7" s="577">
        <f t="shared" si="7"/>
        <v>1</v>
      </c>
      <c r="AQ7" s="552"/>
      <c r="AR7" s="552"/>
      <c r="AS7" s="552"/>
      <c r="AT7" s="552"/>
      <c r="AU7" s="552"/>
      <c r="AV7" s="552"/>
      <c r="AW7" s="552"/>
      <c r="AX7" s="552"/>
      <c r="AY7" s="552"/>
      <c r="AZ7" s="552"/>
      <c r="BA7" s="552"/>
      <c r="BB7" s="552"/>
      <c r="BC7" s="552"/>
      <c r="BD7" s="552"/>
      <c r="BE7" s="552"/>
      <c r="BF7" s="552"/>
      <c r="BG7" s="574">
        <f t="shared" si="8"/>
        <v>32</v>
      </c>
      <c r="BH7" s="552"/>
      <c r="BI7" s="577">
        <f t="shared" si="9"/>
        <v>0</v>
      </c>
      <c r="BJ7" s="552" t="s">
        <v>1241</v>
      </c>
      <c r="BK7" s="552"/>
      <c r="BL7" s="552"/>
      <c r="BM7" s="552"/>
      <c r="BN7" s="552"/>
      <c r="BO7" s="552"/>
      <c r="BP7" s="552"/>
      <c r="BQ7" s="552"/>
      <c r="BR7" s="552"/>
      <c r="BS7" s="552"/>
      <c r="BT7" s="552"/>
      <c r="BU7" s="552"/>
      <c r="BV7" s="552"/>
      <c r="BW7" s="552"/>
    </row>
    <row r="8" spans="1:75">
      <c r="A8" s="552">
        <v>4</v>
      </c>
      <c r="B8" s="552"/>
      <c r="C8" s="552" t="s">
        <v>1132</v>
      </c>
      <c r="D8" s="552"/>
      <c r="E8" s="552" t="s">
        <v>1307</v>
      </c>
      <c r="F8" s="552" t="s">
        <v>165</v>
      </c>
      <c r="G8" s="552"/>
      <c r="H8" s="552"/>
      <c r="I8" s="552" t="s">
        <v>1311</v>
      </c>
      <c r="J8" s="552"/>
      <c r="K8" s="552" t="s">
        <v>946</v>
      </c>
      <c r="L8" s="552">
        <v>50</v>
      </c>
      <c r="M8" s="552">
        <f>VLOOKUP(L8,'償却率（定額法）'!$B$6:$C$104,2)</f>
        <v>0.02</v>
      </c>
      <c r="N8" s="572" t="s">
        <v>1279</v>
      </c>
      <c r="O8" s="572"/>
      <c r="P8" s="573" t="str">
        <f t="shared" si="4"/>
        <v>1992/03/31</v>
      </c>
      <c r="Q8" s="574">
        <f t="shared" si="0"/>
        <v>1992</v>
      </c>
      <c r="R8" s="574">
        <f t="shared" si="5"/>
        <v>3</v>
      </c>
      <c r="S8" s="574">
        <f t="shared" si="6"/>
        <v>31</v>
      </c>
      <c r="T8" s="552">
        <f t="shared" si="1"/>
        <v>1991</v>
      </c>
      <c r="U8" s="575">
        <v>31724000</v>
      </c>
      <c r="V8" s="552"/>
      <c r="W8" s="552"/>
      <c r="X8" s="576">
        <v>19668880</v>
      </c>
      <c r="Y8" s="576">
        <f t="shared" si="2"/>
        <v>12055120</v>
      </c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2"/>
      <c r="AN8" s="582">
        <f t="shared" si="3"/>
        <v>634480</v>
      </c>
      <c r="AO8" s="552"/>
      <c r="AP8" s="577">
        <f t="shared" si="7"/>
        <v>11420640</v>
      </c>
      <c r="AQ8" s="552"/>
      <c r="AR8" s="552"/>
      <c r="AS8" s="552"/>
      <c r="AT8" s="552"/>
      <c r="AU8" s="552"/>
      <c r="AV8" s="552"/>
      <c r="AW8" s="552"/>
      <c r="AX8" s="552"/>
      <c r="AY8" s="552"/>
      <c r="AZ8" s="552"/>
      <c r="BA8" s="552"/>
      <c r="BB8" s="552"/>
      <c r="BC8" s="552">
        <v>1500</v>
      </c>
      <c r="BD8" s="552" t="s">
        <v>1383</v>
      </c>
      <c r="BE8" s="552"/>
      <c r="BF8" s="552"/>
      <c r="BG8" s="574">
        <f t="shared" si="8"/>
        <v>32</v>
      </c>
      <c r="BH8" s="552"/>
      <c r="BI8" s="577">
        <f t="shared" si="9"/>
        <v>20303360</v>
      </c>
      <c r="BJ8" s="552" t="s">
        <v>1241</v>
      </c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</row>
    <row r="9" spans="1:75">
      <c r="A9" s="552">
        <v>5</v>
      </c>
      <c r="B9" s="552"/>
      <c r="C9" s="552" t="s">
        <v>1132</v>
      </c>
      <c r="D9" s="552"/>
      <c r="E9" s="552" t="s">
        <v>1307</v>
      </c>
      <c r="F9" s="552" t="s">
        <v>165</v>
      </c>
      <c r="G9" s="552"/>
      <c r="H9" s="552"/>
      <c r="I9" s="552" t="s">
        <v>1312</v>
      </c>
      <c r="J9" s="552"/>
      <c r="K9" s="552" t="s">
        <v>946</v>
      </c>
      <c r="L9" s="552">
        <v>50</v>
      </c>
      <c r="M9" s="552">
        <f>VLOOKUP(L9,'償却率（定額法）'!$B$6:$C$104,2)</f>
        <v>0.02</v>
      </c>
      <c r="N9" s="572" t="s">
        <v>1318</v>
      </c>
      <c r="O9" s="572"/>
      <c r="P9" s="573" t="str">
        <f t="shared" si="4"/>
        <v>1994/11/11</v>
      </c>
      <c r="Q9" s="574">
        <f t="shared" si="0"/>
        <v>1994</v>
      </c>
      <c r="R9" s="574">
        <f t="shared" si="5"/>
        <v>11</v>
      </c>
      <c r="S9" s="574">
        <f t="shared" si="6"/>
        <v>11</v>
      </c>
      <c r="T9" s="552">
        <f t="shared" si="1"/>
        <v>1994</v>
      </c>
      <c r="U9" s="575">
        <v>49749000</v>
      </c>
      <c r="V9" s="552"/>
      <c r="W9" s="552"/>
      <c r="X9" s="576">
        <v>27859440</v>
      </c>
      <c r="Y9" s="576">
        <f t="shared" si="2"/>
        <v>21889560</v>
      </c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2"/>
      <c r="AN9" s="582">
        <f t="shared" si="3"/>
        <v>994980</v>
      </c>
      <c r="AO9" s="552"/>
      <c r="AP9" s="577">
        <f t="shared" si="7"/>
        <v>20894580</v>
      </c>
      <c r="AQ9" s="552"/>
      <c r="AR9" s="552"/>
      <c r="AS9" s="552"/>
      <c r="AT9" s="552"/>
      <c r="AU9" s="552"/>
      <c r="AV9" s="552"/>
      <c r="AW9" s="552"/>
      <c r="AX9" s="552"/>
      <c r="AY9" s="552"/>
      <c r="AZ9" s="552"/>
      <c r="BA9" s="552"/>
      <c r="BB9" s="552"/>
      <c r="BC9" s="552">
        <v>929.06</v>
      </c>
      <c r="BD9" s="552" t="s">
        <v>1383</v>
      </c>
      <c r="BE9" s="552"/>
      <c r="BF9" s="552"/>
      <c r="BG9" s="574">
        <f t="shared" si="8"/>
        <v>29</v>
      </c>
      <c r="BH9" s="552"/>
      <c r="BI9" s="577">
        <f t="shared" si="9"/>
        <v>28854420</v>
      </c>
      <c r="BJ9" s="552" t="s">
        <v>1241</v>
      </c>
      <c r="BK9" s="552"/>
      <c r="BL9" s="552"/>
      <c r="BM9" s="552"/>
      <c r="BN9" s="552"/>
      <c r="BO9" s="552"/>
      <c r="BP9" s="552"/>
      <c r="BQ9" s="552"/>
      <c r="BR9" s="552"/>
      <c r="BS9" s="552"/>
      <c r="BT9" s="552"/>
      <c r="BU9" s="552"/>
      <c r="BV9" s="552"/>
      <c r="BW9" s="552"/>
    </row>
    <row r="10" spans="1:75">
      <c r="A10" s="552">
        <v>6</v>
      </c>
      <c r="B10" s="552"/>
      <c r="C10" s="552" t="s">
        <v>1242</v>
      </c>
      <c r="D10" s="552"/>
      <c r="E10" s="552" t="s">
        <v>1307</v>
      </c>
      <c r="F10" s="552" t="s">
        <v>165</v>
      </c>
      <c r="G10" s="552"/>
      <c r="H10" s="552"/>
      <c r="I10" s="552" t="s">
        <v>1313</v>
      </c>
      <c r="J10" s="552"/>
      <c r="K10" s="552" t="s">
        <v>1317</v>
      </c>
      <c r="L10" s="552">
        <v>10</v>
      </c>
      <c r="M10" s="552">
        <f>VLOOKUP(L10,'償却率（定額法）'!$B$6:$C$104,2)</f>
        <v>0.1</v>
      </c>
      <c r="N10" s="572" t="s">
        <v>1319</v>
      </c>
      <c r="O10" s="572"/>
      <c r="P10" s="573" t="str">
        <f t="shared" si="4"/>
        <v>2018/07/31</v>
      </c>
      <c r="Q10" s="574">
        <f t="shared" si="0"/>
        <v>2018</v>
      </c>
      <c r="R10" s="574">
        <f t="shared" si="5"/>
        <v>7</v>
      </c>
      <c r="S10" s="574">
        <f t="shared" si="6"/>
        <v>31</v>
      </c>
      <c r="T10" s="552">
        <f t="shared" si="1"/>
        <v>2018</v>
      </c>
      <c r="U10" s="575">
        <v>2376000</v>
      </c>
      <c r="V10" s="552"/>
      <c r="W10" s="552"/>
      <c r="X10" s="576">
        <v>950400</v>
      </c>
      <c r="Y10" s="576">
        <f t="shared" si="2"/>
        <v>1425600</v>
      </c>
      <c r="Z10" s="552"/>
      <c r="AA10" s="552"/>
      <c r="AB10" s="552"/>
      <c r="AC10" s="552"/>
      <c r="AD10" s="552"/>
      <c r="AE10" s="552"/>
      <c r="AF10" s="552"/>
      <c r="AG10" s="552"/>
      <c r="AH10" s="552"/>
      <c r="AI10" s="552"/>
      <c r="AJ10" s="552"/>
      <c r="AK10" s="552"/>
      <c r="AL10" s="552"/>
      <c r="AM10" s="552"/>
      <c r="AN10" s="582">
        <f t="shared" si="3"/>
        <v>237600</v>
      </c>
      <c r="AO10" s="552"/>
      <c r="AP10" s="577">
        <f t="shared" si="7"/>
        <v>1188000</v>
      </c>
      <c r="AQ10" s="552"/>
      <c r="AR10" s="552"/>
      <c r="AS10" s="552"/>
      <c r="AT10" s="552"/>
      <c r="AU10" s="552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74">
        <f t="shared" si="8"/>
        <v>5</v>
      </c>
      <c r="BH10" s="552"/>
      <c r="BI10" s="577">
        <f t="shared" si="9"/>
        <v>1188000</v>
      </c>
      <c r="BJ10" s="552" t="s">
        <v>1241</v>
      </c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2"/>
    </row>
    <row r="11" spans="1:75">
      <c r="A11" s="552">
        <v>7</v>
      </c>
      <c r="B11" s="552"/>
      <c r="C11" s="552" t="s">
        <v>1242</v>
      </c>
      <c r="D11" s="552"/>
      <c r="E11" s="552" t="s">
        <v>1307</v>
      </c>
      <c r="F11" s="552" t="s">
        <v>165</v>
      </c>
      <c r="G11" s="552"/>
      <c r="H11" s="552"/>
      <c r="I11" s="552" t="s">
        <v>1314</v>
      </c>
      <c r="J11" s="552"/>
      <c r="K11" s="552" t="s">
        <v>946</v>
      </c>
      <c r="L11" s="552">
        <v>45</v>
      </c>
      <c r="M11" s="552">
        <f>VLOOKUP(L11,'償却率（定額法）'!$B$6:$C$104,2)</f>
        <v>2.3E-2</v>
      </c>
      <c r="N11" s="572" t="s">
        <v>1320</v>
      </c>
      <c r="O11" s="572"/>
      <c r="P11" s="573" t="str">
        <f t="shared" si="4"/>
        <v>2019/09/17</v>
      </c>
      <c r="Q11" s="574">
        <f t="shared" si="0"/>
        <v>2019</v>
      </c>
      <c r="R11" s="574">
        <f t="shared" si="5"/>
        <v>9</v>
      </c>
      <c r="S11" s="574">
        <f t="shared" si="6"/>
        <v>17</v>
      </c>
      <c r="T11" s="552">
        <f t="shared" si="1"/>
        <v>2019</v>
      </c>
      <c r="U11" s="575">
        <v>3078000</v>
      </c>
      <c r="V11" s="552"/>
      <c r="W11" s="552"/>
      <c r="X11" s="576">
        <v>212382</v>
      </c>
      <c r="Y11" s="576">
        <f t="shared" si="2"/>
        <v>2865618</v>
      </c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82">
        <f t="shared" si="3"/>
        <v>70794</v>
      </c>
      <c r="AO11" s="552"/>
      <c r="AP11" s="577">
        <f t="shared" si="7"/>
        <v>2794824</v>
      </c>
      <c r="AQ11" s="552"/>
      <c r="AR11" s="552"/>
      <c r="AS11" s="552"/>
      <c r="AT11" s="552"/>
      <c r="AU11" s="552"/>
      <c r="AV11" s="552"/>
      <c r="AW11" s="552"/>
      <c r="AX11" s="552"/>
      <c r="AY11" s="552"/>
      <c r="AZ11" s="552"/>
      <c r="BA11" s="552"/>
      <c r="BB11" s="552"/>
      <c r="BC11" s="552"/>
      <c r="BD11" s="552"/>
      <c r="BE11" s="552"/>
      <c r="BF11" s="552"/>
      <c r="BG11" s="574">
        <f t="shared" si="8"/>
        <v>4</v>
      </c>
      <c r="BH11" s="552"/>
      <c r="BI11" s="577">
        <f t="shared" si="9"/>
        <v>283176</v>
      </c>
      <c r="BJ11" s="552" t="s">
        <v>1241</v>
      </c>
      <c r="BK11" s="552"/>
      <c r="BL11" s="552"/>
      <c r="BM11" s="552"/>
      <c r="BN11" s="552"/>
      <c r="BO11" s="552"/>
      <c r="BP11" s="552"/>
      <c r="BQ11" s="552"/>
      <c r="BR11" s="552"/>
      <c r="BS11" s="552"/>
      <c r="BT11" s="552"/>
      <c r="BU11" s="552"/>
      <c r="BV11" s="552"/>
      <c r="BW11" s="552"/>
    </row>
    <row r="12" spans="1:75">
      <c r="A12" s="552">
        <v>8</v>
      </c>
      <c r="B12" s="552"/>
      <c r="C12" s="552" t="s">
        <v>1242</v>
      </c>
      <c r="D12" s="552"/>
      <c r="E12" s="552" t="s">
        <v>1307</v>
      </c>
      <c r="F12" s="552" t="s">
        <v>165</v>
      </c>
      <c r="G12" s="552"/>
      <c r="H12" s="552"/>
      <c r="I12" s="552" t="s">
        <v>1366</v>
      </c>
      <c r="J12" s="552"/>
      <c r="K12" s="552" t="s">
        <v>946</v>
      </c>
      <c r="L12" s="552">
        <v>50</v>
      </c>
      <c r="M12" s="552">
        <f>VLOOKUP(L12,'償却率（定額法）'!$B$6:$C$104,2)</f>
        <v>0.02</v>
      </c>
      <c r="N12" s="572">
        <v>44286</v>
      </c>
      <c r="O12" s="572"/>
      <c r="P12" s="573">
        <f t="shared" si="4"/>
        <v>44286</v>
      </c>
      <c r="Q12" s="574">
        <f t="shared" si="0"/>
        <v>2021</v>
      </c>
      <c r="R12" s="574">
        <f t="shared" si="5"/>
        <v>3</v>
      </c>
      <c r="S12" s="574">
        <f t="shared" si="6"/>
        <v>31</v>
      </c>
      <c r="T12" s="552">
        <f t="shared" si="1"/>
        <v>2020</v>
      </c>
      <c r="U12" s="575">
        <v>3190000</v>
      </c>
      <c r="V12" s="552"/>
      <c r="W12" s="552"/>
      <c r="X12" s="576">
        <v>127600</v>
      </c>
      <c r="Y12" s="576">
        <f t="shared" si="2"/>
        <v>3062400</v>
      </c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82">
        <f t="shared" si="3"/>
        <v>63800</v>
      </c>
      <c r="AO12" s="552"/>
      <c r="AP12" s="577">
        <f t="shared" si="7"/>
        <v>2998600</v>
      </c>
      <c r="AQ12" s="552"/>
      <c r="AR12" s="552"/>
      <c r="AS12" s="552"/>
      <c r="AT12" s="552"/>
      <c r="AU12" s="552"/>
      <c r="AV12" s="552"/>
      <c r="AW12" s="552"/>
      <c r="AX12" s="552"/>
      <c r="AY12" s="552"/>
      <c r="AZ12" s="552"/>
      <c r="BA12" s="552"/>
      <c r="BB12" s="552"/>
      <c r="BC12" s="552"/>
      <c r="BD12" s="552"/>
      <c r="BE12" s="552"/>
      <c r="BF12" s="552"/>
      <c r="BG12" s="574">
        <f t="shared" si="8"/>
        <v>3</v>
      </c>
      <c r="BH12" s="552"/>
      <c r="BI12" s="577">
        <f t="shared" si="9"/>
        <v>191400</v>
      </c>
      <c r="BJ12" s="552" t="s">
        <v>1241</v>
      </c>
      <c r="BK12" s="552"/>
      <c r="BL12" s="552"/>
      <c r="BM12" s="552"/>
      <c r="BN12" s="552"/>
      <c r="BO12" s="552"/>
      <c r="BP12" s="552"/>
      <c r="BQ12" s="552"/>
      <c r="BR12" s="552"/>
      <c r="BS12" s="552"/>
      <c r="BT12" s="552"/>
      <c r="BU12" s="552"/>
      <c r="BV12" s="552"/>
      <c r="BW12" s="552"/>
    </row>
    <row r="13" spans="1:75">
      <c r="A13" s="552"/>
      <c r="B13" s="552"/>
      <c r="C13" s="552"/>
      <c r="D13" s="552"/>
      <c r="E13" s="552"/>
      <c r="F13" s="552"/>
      <c r="G13" s="552"/>
      <c r="H13" s="552"/>
      <c r="I13" s="552"/>
      <c r="J13" s="552"/>
      <c r="K13" s="552"/>
      <c r="L13" s="552"/>
      <c r="M13" s="552" t="e">
        <f>VLOOKUP(L13,'償却率（定額法）'!$B$6:$C$104,2)</f>
        <v>#N/A</v>
      </c>
      <c r="N13" s="572"/>
      <c r="O13" s="572"/>
      <c r="P13" s="573">
        <f t="shared" si="4"/>
        <v>0</v>
      </c>
      <c r="Q13" s="574">
        <f t="shared" si="0"/>
        <v>1900</v>
      </c>
      <c r="R13" s="574">
        <f t="shared" si="5"/>
        <v>1</v>
      </c>
      <c r="S13" s="574">
        <f t="shared" si="6"/>
        <v>0</v>
      </c>
      <c r="T13" s="552" t="str">
        <f t="shared" si="1"/>
        <v/>
      </c>
      <c r="U13" s="575"/>
      <c r="V13" s="552"/>
      <c r="W13" s="552"/>
      <c r="X13" s="576">
        <f t="shared" ref="X13:X36" si="10">IF(BG13=0,0,IF(BG13&gt;L13,U13-1,ROUND((U13*M13)*(BG13-1),0)))</f>
        <v>0</v>
      </c>
      <c r="Y13" s="576">
        <f t="shared" ref="Y13:Y68" si="11">U13-X13</f>
        <v>0</v>
      </c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82">
        <f t="shared" si="3"/>
        <v>0</v>
      </c>
      <c r="AO13" s="552"/>
      <c r="AP13" s="577">
        <f t="shared" si="7"/>
        <v>0</v>
      </c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  <c r="BA13" s="552"/>
      <c r="BB13" s="552"/>
      <c r="BC13" s="552"/>
      <c r="BD13" s="552"/>
      <c r="BE13" s="552"/>
      <c r="BF13" s="552"/>
      <c r="BG13" s="574">
        <f t="shared" si="8"/>
        <v>0</v>
      </c>
      <c r="BH13" s="552"/>
      <c r="BI13" s="577">
        <f t="shared" si="9"/>
        <v>0</v>
      </c>
      <c r="BJ13" s="552"/>
      <c r="BK13" s="552"/>
      <c r="BL13" s="552"/>
      <c r="BM13" s="552"/>
      <c r="BN13" s="552"/>
      <c r="BO13" s="552"/>
      <c r="BP13" s="552"/>
      <c r="BQ13" s="552"/>
      <c r="BR13" s="552"/>
      <c r="BS13" s="552"/>
      <c r="BT13" s="552"/>
      <c r="BU13" s="552"/>
      <c r="BV13" s="552"/>
      <c r="BW13" s="552"/>
    </row>
    <row r="14" spans="1:75">
      <c r="A14" s="552"/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 t="e">
        <f>VLOOKUP(L14,'償却率（定額法）'!$B$6:$C$104,2)</f>
        <v>#N/A</v>
      </c>
      <c r="N14" s="572"/>
      <c r="O14" s="572"/>
      <c r="P14" s="573">
        <f t="shared" si="4"/>
        <v>0</v>
      </c>
      <c r="Q14" s="574">
        <f t="shared" si="0"/>
        <v>1900</v>
      </c>
      <c r="R14" s="574">
        <f t="shared" si="5"/>
        <v>1</v>
      </c>
      <c r="S14" s="574">
        <f t="shared" si="6"/>
        <v>0</v>
      </c>
      <c r="T14" s="552" t="str">
        <f t="shared" si="1"/>
        <v/>
      </c>
      <c r="U14" s="575"/>
      <c r="V14" s="552"/>
      <c r="W14" s="552"/>
      <c r="X14" s="576">
        <f t="shared" si="10"/>
        <v>0</v>
      </c>
      <c r="Y14" s="576">
        <f t="shared" si="11"/>
        <v>0</v>
      </c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82">
        <f t="shared" si="3"/>
        <v>0</v>
      </c>
      <c r="AO14" s="552"/>
      <c r="AP14" s="577">
        <f t="shared" si="7"/>
        <v>0</v>
      </c>
      <c r="AQ14" s="552"/>
      <c r="AR14" s="552"/>
      <c r="AS14" s="552"/>
      <c r="AT14" s="552"/>
      <c r="AU14" s="552"/>
      <c r="AV14" s="552"/>
      <c r="AW14" s="552"/>
      <c r="AX14" s="552"/>
      <c r="AY14" s="552"/>
      <c r="AZ14" s="552"/>
      <c r="BA14" s="552"/>
      <c r="BB14" s="552"/>
      <c r="BC14" s="552"/>
      <c r="BD14" s="552"/>
      <c r="BE14" s="552"/>
      <c r="BF14" s="552"/>
      <c r="BG14" s="574">
        <f t="shared" si="8"/>
        <v>0</v>
      </c>
      <c r="BH14" s="552"/>
      <c r="BI14" s="577">
        <f t="shared" si="9"/>
        <v>0</v>
      </c>
      <c r="BJ14" s="552"/>
      <c r="BK14" s="552"/>
      <c r="BL14" s="552"/>
      <c r="BM14" s="552"/>
      <c r="BN14" s="552"/>
      <c r="BO14" s="552"/>
      <c r="BP14" s="552"/>
      <c r="BQ14" s="552"/>
      <c r="BR14" s="552"/>
      <c r="BS14" s="552"/>
      <c r="BT14" s="552"/>
      <c r="BU14" s="552"/>
      <c r="BV14" s="552"/>
      <c r="BW14" s="552"/>
    </row>
    <row r="15" spans="1:75">
      <c r="A15" s="552"/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 t="e">
        <f>VLOOKUP(L15,'償却率（定額法）'!$B$6:$C$104,2)</f>
        <v>#N/A</v>
      </c>
      <c r="N15" s="572"/>
      <c r="O15" s="572"/>
      <c r="P15" s="573">
        <f t="shared" si="4"/>
        <v>0</v>
      </c>
      <c r="Q15" s="574">
        <f t="shared" si="0"/>
        <v>1900</v>
      </c>
      <c r="R15" s="574">
        <f t="shared" si="5"/>
        <v>1</v>
      </c>
      <c r="S15" s="574">
        <f t="shared" si="6"/>
        <v>0</v>
      </c>
      <c r="T15" s="552" t="str">
        <f t="shared" si="1"/>
        <v/>
      </c>
      <c r="U15" s="575"/>
      <c r="V15" s="552"/>
      <c r="W15" s="552"/>
      <c r="X15" s="576">
        <f t="shared" si="10"/>
        <v>0</v>
      </c>
      <c r="Y15" s="576">
        <f t="shared" si="11"/>
        <v>0</v>
      </c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82">
        <f t="shared" si="3"/>
        <v>0</v>
      </c>
      <c r="AO15" s="552"/>
      <c r="AP15" s="577">
        <f t="shared" si="7"/>
        <v>0</v>
      </c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  <c r="BA15" s="552"/>
      <c r="BB15" s="552"/>
      <c r="BC15" s="552"/>
      <c r="BD15" s="552"/>
      <c r="BE15" s="552"/>
      <c r="BF15" s="552"/>
      <c r="BG15" s="574">
        <f t="shared" si="8"/>
        <v>0</v>
      </c>
      <c r="BH15" s="552"/>
      <c r="BI15" s="577">
        <f t="shared" si="9"/>
        <v>0</v>
      </c>
      <c r="BJ15" s="552"/>
      <c r="BK15" s="552"/>
      <c r="BL15" s="552"/>
      <c r="BM15" s="552"/>
      <c r="BN15" s="552"/>
      <c r="BO15" s="552"/>
      <c r="BP15" s="552"/>
      <c r="BQ15" s="552"/>
      <c r="BR15" s="552"/>
      <c r="BS15" s="552"/>
      <c r="BT15" s="552"/>
      <c r="BU15" s="552"/>
      <c r="BV15" s="552"/>
      <c r="BW15" s="552"/>
    </row>
    <row r="16" spans="1:75">
      <c r="A16" s="552"/>
      <c r="B16" s="552"/>
      <c r="C16" s="552"/>
      <c r="D16" s="552"/>
      <c r="E16" s="552"/>
      <c r="F16" s="552"/>
      <c r="G16" s="552"/>
      <c r="H16" s="552"/>
      <c r="I16" s="552"/>
      <c r="J16" s="552"/>
      <c r="K16" s="552"/>
      <c r="L16" s="552"/>
      <c r="M16" s="552" t="e">
        <f>VLOOKUP(L16,'償却率（定額法）'!$B$6:$C$104,2)</f>
        <v>#N/A</v>
      </c>
      <c r="N16" s="572"/>
      <c r="O16" s="572"/>
      <c r="P16" s="573">
        <f t="shared" si="4"/>
        <v>0</v>
      </c>
      <c r="Q16" s="574">
        <f t="shared" si="0"/>
        <v>1900</v>
      </c>
      <c r="R16" s="574">
        <f t="shared" si="5"/>
        <v>1</v>
      </c>
      <c r="S16" s="574">
        <f t="shared" si="6"/>
        <v>0</v>
      </c>
      <c r="T16" s="552" t="str">
        <f t="shared" si="1"/>
        <v/>
      </c>
      <c r="U16" s="575"/>
      <c r="V16" s="552"/>
      <c r="W16" s="552"/>
      <c r="X16" s="576">
        <f t="shared" si="10"/>
        <v>0</v>
      </c>
      <c r="Y16" s="576">
        <f t="shared" si="11"/>
        <v>0</v>
      </c>
      <c r="Z16" s="552"/>
      <c r="AA16" s="552"/>
      <c r="AB16" s="552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2"/>
      <c r="AN16" s="582">
        <f t="shared" si="3"/>
        <v>0</v>
      </c>
      <c r="AO16" s="552"/>
      <c r="AP16" s="577">
        <f t="shared" si="7"/>
        <v>0</v>
      </c>
      <c r="AQ16" s="552"/>
      <c r="AR16" s="552"/>
      <c r="AS16" s="552"/>
      <c r="AT16" s="552"/>
      <c r="AU16" s="552"/>
      <c r="AV16" s="552"/>
      <c r="AW16" s="552"/>
      <c r="AX16" s="552"/>
      <c r="AY16" s="552"/>
      <c r="AZ16" s="552"/>
      <c r="BA16" s="552"/>
      <c r="BB16" s="552"/>
      <c r="BC16" s="552"/>
      <c r="BD16" s="552"/>
      <c r="BE16" s="552"/>
      <c r="BF16" s="552"/>
      <c r="BG16" s="574">
        <f t="shared" si="8"/>
        <v>0</v>
      </c>
      <c r="BH16" s="552"/>
      <c r="BI16" s="577">
        <f t="shared" si="9"/>
        <v>0</v>
      </c>
      <c r="BJ16" s="552"/>
      <c r="BK16" s="552"/>
      <c r="BL16" s="552"/>
      <c r="BM16" s="552"/>
      <c r="BN16" s="552"/>
      <c r="BO16" s="552"/>
      <c r="BP16" s="552"/>
      <c r="BQ16" s="552"/>
      <c r="BR16" s="552"/>
      <c r="BS16" s="552"/>
      <c r="BT16" s="552"/>
      <c r="BU16" s="552"/>
      <c r="BV16" s="552"/>
      <c r="BW16" s="552"/>
    </row>
    <row r="17" spans="1:75">
      <c r="A17" s="552"/>
      <c r="B17" s="552"/>
      <c r="C17" s="552"/>
      <c r="D17" s="552"/>
      <c r="E17" s="552"/>
      <c r="F17" s="552"/>
      <c r="G17" s="552"/>
      <c r="H17" s="552"/>
      <c r="I17" s="552"/>
      <c r="J17" s="552"/>
      <c r="K17" s="552"/>
      <c r="L17" s="552"/>
      <c r="M17" s="552" t="e">
        <f>VLOOKUP(L17,'償却率（定額法）'!$B$6:$C$104,2)</f>
        <v>#N/A</v>
      </c>
      <c r="N17" s="572"/>
      <c r="O17" s="572"/>
      <c r="P17" s="573">
        <f t="shared" si="4"/>
        <v>0</v>
      </c>
      <c r="Q17" s="574">
        <f t="shared" si="0"/>
        <v>1900</v>
      </c>
      <c r="R17" s="574">
        <f t="shared" si="5"/>
        <v>1</v>
      </c>
      <c r="S17" s="574">
        <f t="shared" si="6"/>
        <v>0</v>
      </c>
      <c r="T17" s="552" t="str">
        <f t="shared" si="1"/>
        <v/>
      </c>
      <c r="U17" s="575"/>
      <c r="V17" s="552"/>
      <c r="W17" s="552"/>
      <c r="X17" s="576">
        <f t="shared" si="10"/>
        <v>0</v>
      </c>
      <c r="Y17" s="576">
        <f t="shared" si="11"/>
        <v>0</v>
      </c>
      <c r="Z17" s="552"/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2"/>
      <c r="AN17" s="582">
        <f t="shared" si="3"/>
        <v>0</v>
      </c>
      <c r="AO17" s="552"/>
      <c r="AP17" s="577">
        <f t="shared" si="7"/>
        <v>0</v>
      </c>
      <c r="AQ17" s="552"/>
      <c r="AR17" s="552"/>
      <c r="AS17" s="552"/>
      <c r="AT17" s="552"/>
      <c r="AU17" s="552"/>
      <c r="AV17" s="552"/>
      <c r="AW17" s="552"/>
      <c r="AX17" s="552"/>
      <c r="AY17" s="552"/>
      <c r="AZ17" s="552"/>
      <c r="BA17" s="552"/>
      <c r="BB17" s="552"/>
      <c r="BC17" s="552"/>
      <c r="BD17" s="552"/>
      <c r="BE17" s="552"/>
      <c r="BF17" s="552"/>
      <c r="BG17" s="574">
        <f t="shared" si="8"/>
        <v>0</v>
      </c>
      <c r="BH17" s="552"/>
      <c r="BI17" s="577">
        <f t="shared" si="9"/>
        <v>0</v>
      </c>
      <c r="BJ17" s="552"/>
      <c r="BK17" s="552"/>
      <c r="BL17" s="552"/>
      <c r="BM17" s="552"/>
      <c r="BN17" s="552"/>
      <c r="BO17" s="552"/>
      <c r="BP17" s="552"/>
      <c r="BQ17" s="552"/>
      <c r="BR17" s="552"/>
      <c r="BS17" s="552"/>
      <c r="BT17" s="552"/>
      <c r="BU17" s="552"/>
      <c r="BV17" s="552"/>
      <c r="BW17" s="552"/>
    </row>
    <row r="18" spans="1:75">
      <c r="A18" s="552"/>
      <c r="B18" s="552"/>
      <c r="C18" s="552"/>
      <c r="D18" s="552"/>
      <c r="E18" s="552"/>
      <c r="F18" s="552"/>
      <c r="G18" s="552"/>
      <c r="H18" s="552"/>
      <c r="I18" s="552"/>
      <c r="J18" s="552"/>
      <c r="K18" s="552"/>
      <c r="L18" s="552"/>
      <c r="M18" s="552" t="e">
        <f>VLOOKUP(L18,'償却率（定額法）'!$B$6:$C$104,2)</f>
        <v>#N/A</v>
      </c>
      <c r="N18" s="572"/>
      <c r="O18" s="572"/>
      <c r="P18" s="573">
        <f t="shared" si="4"/>
        <v>0</v>
      </c>
      <c r="Q18" s="574">
        <f t="shared" si="0"/>
        <v>1900</v>
      </c>
      <c r="R18" s="574">
        <f t="shared" si="5"/>
        <v>1</v>
      </c>
      <c r="S18" s="574">
        <f t="shared" si="6"/>
        <v>0</v>
      </c>
      <c r="T18" s="552" t="str">
        <f t="shared" si="1"/>
        <v/>
      </c>
      <c r="U18" s="575"/>
      <c r="V18" s="552"/>
      <c r="W18" s="552"/>
      <c r="X18" s="576">
        <f t="shared" si="10"/>
        <v>0</v>
      </c>
      <c r="Y18" s="576">
        <f t="shared" si="11"/>
        <v>0</v>
      </c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82">
        <f t="shared" si="3"/>
        <v>0</v>
      </c>
      <c r="AO18" s="552"/>
      <c r="AP18" s="577">
        <f t="shared" si="7"/>
        <v>0</v>
      </c>
      <c r="AQ18" s="552"/>
      <c r="AR18" s="552"/>
      <c r="AS18" s="552"/>
      <c r="AT18" s="552"/>
      <c r="AU18" s="552"/>
      <c r="AV18" s="552"/>
      <c r="AW18" s="552"/>
      <c r="AX18" s="552"/>
      <c r="AY18" s="552"/>
      <c r="AZ18" s="552"/>
      <c r="BA18" s="552"/>
      <c r="BB18" s="552"/>
      <c r="BC18" s="552"/>
      <c r="BD18" s="552"/>
      <c r="BE18" s="552"/>
      <c r="BF18" s="552"/>
      <c r="BG18" s="574">
        <f t="shared" si="8"/>
        <v>0</v>
      </c>
      <c r="BH18" s="552"/>
      <c r="BI18" s="577">
        <f t="shared" si="9"/>
        <v>0</v>
      </c>
      <c r="BJ18" s="552"/>
      <c r="BK18" s="552"/>
      <c r="BL18" s="552"/>
      <c r="BM18" s="552"/>
      <c r="BN18" s="552"/>
      <c r="BO18" s="552"/>
      <c r="BP18" s="552"/>
      <c r="BQ18" s="552"/>
      <c r="BR18" s="552"/>
      <c r="BS18" s="552"/>
      <c r="BT18" s="552"/>
      <c r="BU18" s="552"/>
      <c r="BV18" s="552"/>
      <c r="BW18" s="552"/>
    </row>
    <row r="19" spans="1:75">
      <c r="A19" s="552"/>
      <c r="B19" s="552"/>
      <c r="C19" s="552"/>
      <c r="D19" s="552"/>
      <c r="E19" s="552"/>
      <c r="F19" s="552"/>
      <c r="G19" s="552"/>
      <c r="H19" s="552"/>
      <c r="I19" s="552"/>
      <c r="J19" s="552"/>
      <c r="K19" s="552"/>
      <c r="L19" s="552"/>
      <c r="M19" s="552" t="e">
        <f>VLOOKUP(L19,'償却率（定額法）'!$B$6:$C$104,2)</f>
        <v>#N/A</v>
      </c>
      <c r="N19" s="572"/>
      <c r="O19" s="572"/>
      <c r="P19" s="573">
        <f t="shared" si="4"/>
        <v>0</v>
      </c>
      <c r="Q19" s="574">
        <f t="shared" si="0"/>
        <v>1900</v>
      </c>
      <c r="R19" s="574">
        <f t="shared" si="5"/>
        <v>1</v>
      </c>
      <c r="S19" s="574">
        <f t="shared" si="6"/>
        <v>0</v>
      </c>
      <c r="T19" s="552" t="str">
        <f t="shared" si="1"/>
        <v/>
      </c>
      <c r="U19" s="575"/>
      <c r="V19" s="552"/>
      <c r="W19" s="552"/>
      <c r="X19" s="576">
        <f t="shared" si="10"/>
        <v>0</v>
      </c>
      <c r="Y19" s="576">
        <f t="shared" si="11"/>
        <v>0</v>
      </c>
      <c r="Z19" s="552"/>
      <c r="AA19" s="552"/>
      <c r="AB19" s="552"/>
      <c r="AC19" s="552"/>
      <c r="AD19" s="552"/>
      <c r="AE19" s="552"/>
      <c r="AF19" s="552"/>
      <c r="AG19" s="552"/>
      <c r="AH19" s="552"/>
      <c r="AI19" s="552"/>
      <c r="AJ19" s="552"/>
      <c r="AK19" s="552"/>
      <c r="AL19" s="552"/>
      <c r="AM19" s="552"/>
      <c r="AN19" s="582">
        <f t="shared" si="3"/>
        <v>0</v>
      </c>
      <c r="AO19" s="552"/>
      <c r="AP19" s="577">
        <f t="shared" si="7"/>
        <v>0</v>
      </c>
      <c r="AQ19" s="552"/>
      <c r="AR19" s="552"/>
      <c r="AS19" s="552"/>
      <c r="AT19" s="552"/>
      <c r="AU19" s="552"/>
      <c r="AV19" s="552"/>
      <c r="AW19" s="552"/>
      <c r="AX19" s="552"/>
      <c r="AY19" s="552"/>
      <c r="AZ19" s="552"/>
      <c r="BA19" s="552"/>
      <c r="BB19" s="552"/>
      <c r="BC19" s="552"/>
      <c r="BD19" s="552"/>
      <c r="BE19" s="552"/>
      <c r="BF19" s="552"/>
      <c r="BG19" s="574">
        <f t="shared" si="8"/>
        <v>0</v>
      </c>
      <c r="BH19" s="552"/>
      <c r="BI19" s="577">
        <f t="shared" si="9"/>
        <v>0</v>
      </c>
      <c r="BJ19" s="552"/>
      <c r="BK19" s="552"/>
      <c r="BL19" s="552"/>
      <c r="BM19" s="552"/>
      <c r="BN19" s="552"/>
      <c r="BO19" s="552"/>
      <c r="BP19" s="552"/>
      <c r="BQ19" s="552"/>
      <c r="BR19" s="552"/>
      <c r="BS19" s="552"/>
      <c r="BT19" s="552"/>
      <c r="BU19" s="552"/>
      <c r="BV19" s="552"/>
      <c r="BW19" s="552"/>
    </row>
    <row r="20" spans="1:75">
      <c r="A20" s="552"/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2"/>
      <c r="M20" s="552" t="e">
        <f>VLOOKUP(L20,'償却率（定額法）'!$B$6:$C$104,2)</f>
        <v>#N/A</v>
      </c>
      <c r="N20" s="572"/>
      <c r="O20" s="572"/>
      <c r="P20" s="573">
        <f t="shared" si="4"/>
        <v>0</v>
      </c>
      <c r="Q20" s="574">
        <f t="shared" si="0"/>
        <v>1900</v>
      </c>
      <c r="R20" s="574">
        <f t="shared" si="5"/>
        <v>1</v>
      </c>
      <c r="S20" s="574">
        <f t="shared" si="6"/>
        <v>0</v>
      </c>
      <c r="T20" s="552" t="str">
        <f t="shared" si="1"/>
        <v/>
      </c>
      <c r="U20" s="575"/>
      <c r="V20" s="552"/>
      <c r="W20" s="552"/>
      <c r="X20" s="576">
        <f t="shared" si="10"/>
        <v>0</v>
      </c>
      <c r="Y20" s="576">
        <f t="shared" si="11"/>
        <v>0</v>
      </c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  <c r="AN20" s="582">
        <f t="shared" si="3"/>
        <v>0</v>
      </c>
      <c r="AO20" s="552"/>
      <c r="AP20" s="577">
        <f t="shared" si="7"/>
        <v>0</v>
      </c>
      <c r="AQ20" s="552"/>
      <c r="AR20" s="552"/>
      <c r="AS20" s="552"/>
      <c r="AT20" s="552"/>
      <c r="AU20" s="552"/>
      <c r="AV20" s="552"/>
      <c r="AW20" s="552"/>
      <c r="AX20" s="552"/>
      <c r="AY20" s="552"/>
      <c r="AZ20" s="552"/>
      <c r="BA20" s="552"/>
      <c r="BB20" s="552"/>
      <c r="BC20" s="552"/>
      <c r="BD20" s="552"/>
      <c r="BE20" s="552"/>
      <c r="BF20" s="552"/>
      <c r="BG20" s="574">
        <f t="shared" si="8"/>
        <v>0</v>
      </c>
      <c r="BH20" s="552"/>
      <c r="BI20" s="577">
        <f t="shared" si="9"/>
        <v>0</v>
      </c>
      <c r="BJ20" s="552"/>
      <c r="BK20" s="552"/>
      <c r="BL20" s="552"/>
      <c r="BM20" s="552"/>
      <c r="BN20" s="552"/>
      <c r="BO20" s="552"/>
      <c r="BP20" s="552"/>
      <c r="BQ20" s="552"/>
      <c r="BR20" s="552"/>
      <c r="BS20" s="552"/>
      <c r="BT20" s="552"/>
      <c r="BU20" s="552"/>
      <c r="BV20" s="552"/>
      <c r="BW20" s="552"/>
    </row>
    <row r="21" spans="1:75">
      <c r="A21" s="552"/>
      <c r="B21" s="552"/>
      <c r="C21" s="552"/>
      <c r="D21" s="552"/>
      <c r="E21" s="552"/>
      <c r="F21" s="552"/>
      <c r="G21" s="552"/>
      <c r="H21" s="552"/>
      <c r="I21" s="552"/>
      <c r="J21" s="552"/>
      <c r="K21" s="552"/>
      <c r="L21" s="552"/>
      <c r="M21" s="552" t="e">
        <f>VLOOKUP(L21,'償却率（定額法）'!$B$6:$C$104,2)</f>
        <v>#N/A</v>
      </c>
      <c r="N21" s="572"/>
      <c r="O21" s="572"/>
      <c r="P21" s="573">
        <f t="shared" si="4"/>
        <v>0</v>
      </c>
      <c r="Q21" s="574">
        <f t="shared" si="0"/>
        <v>1900</v>
      </c>
      <c r="R21" s="574">
        <f t="shared" si="5"/>
        <v>1</v>
      </c>
      <c r="S21" s="574">
        <f t="shared" si="6"/>
        <v>0</v>
      </c>
      <c r="T21" s="552" t="str">
        <f t="shared" si="1"/>
        <v/>
      </c>
      <c r="U21" s="575"/>
      <c r="V21" s="552"/>
      <c r="W21" s="552"/>
      <c r="X21" s="576">
        <f t="shared" si="10"/>
        <v>0</v>
      </c>
      <c r="Y21" s="576">
        <f t="shared" si="11"/>
        <v>0</v>
      </c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  <c r="AN21" s="582">
        <f t="shared" si="3"/>
        <v>0</v>
      </c>
      <c r="AO21" s="552"/>
      <c r="AP21" s="577">
        <f t="shared" si="7"/>
        <v>0</v>
      </c>
      <c r="AQ21" s="552"/>
      <c r="AR21" s="552"/>
      <c r="AS21" s="552"/>
      <c r="AT21" s="552"/>
      <c r="AU21" s="552"/>
      <c r="AV21" s="552"/>
      <c r="AW21" s="552"/>
      <c r="AX21" s="552"/>
      <c r="AY21" s="552"/>
      <c r="AZ21" s="552"/>
      <c r="BA21" s="552"/>
      <c r="BB21" s="552"/>
      <c r="BC21" s="552"/>
      <c r="BD21" s="552"/>
      <c r="BE21" s="552"/>
      <c r="BF21" s="552"/>
      <c r="BG21" s="574">
        <f t="shared" si="8"/>
        <v>0</v>
      </c>
      <c r="BH21" s="552"/>
      <c r="BI21" s="577">
        <f t="shared" si="9"/>
        <v>0</v>
      </c>
      <c r="BJ21" s="552"/>
      <c r="BK21" s="552"/>
      <c r="BL21" s="552"/>
      <c r="BM21" s="552"/>
      <c r="BN21" s="552"/>
      <c r="BO21" s="552"/>
      <c r="BP21" s="552"/>
      <c r="BQ21" s="552"/>
      <c r="BR21" s="552"/>
      <c r="BS21" s="552"/>
      <c r="BT21" s="552"/>
      <c r="BU21" s="552"/>
      <c r="BV21" s="552"/>
      <c r="BW21" s="552"/>
    </row>
    <row r="22" spans="1:75">
      <c r="A22" s="552"/>
      <c r="B22" s="552"/>
      <c r="C22" s="552"/>
      <c r="D22" s="552"/>
      <c r="E22" s="552"/>
      <c r="F22" s="552"/>
      <c r="G22" s="552"/>
      <c r="H22" s="552"/>
      <c r="I22" s="552"/>
      <c r="J22" s="552"/>
      <c r="K22" s="552"/>
      <c r="L22" s="552"/>
      <c r="M22" s="552" t="e">
        <f>VLOOKUP(L22,'償却率（定額法）'!$B$6:$C$104,2)</f>
        <v>#N/A</v>
      </c>
      <c r="N22" s="572"/>
      <c r="O22" s="572"/>
      <c r="P22" s="573">
        <f t="shared" si="4"/>
        <v>0</v>
      </c>
      <c r="Q22" s="574">
        <f t="shared" si="0"/>
        <v>1900</v>
      </c>
      <c r="R22" s="574">
        <f t="shared" si="5"/>
        <v>1</v>
      </c>
      <c r="S22" s="574">
        <f t="shared" si="6"/>
        <v>0</v>
      </c>
      <c r="T22" s="552" t="str">
        <f t="shared" si="1"/>
        <v/>
      </c>
      <c r="U22" s="575"/>
      <c r="V22" s="552"/>
      <c r="W22" s="552"/>
      <c r="X22" s="576">
        <f t="shared" si="10"/>
        <v>0</v>
      </c>
      <c r="Y22" s="576">
        <f t="shared" si="11"/>
        <v>0</v>
      </c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82">
        <f t="shared" si="3"/>
        <v>0</v>
      </c>
      <c r="AO22" s="552"/>
      <c r="AP22" s="577">
        <f t="shared" si="7"/>
        <v>0</v>
      </c>
      <c r="AQ22" s="552"/>
      <c r="AR22" s="552"/>
      <c r="AS22" s="552"/>
      <c r="AT22" s="552"/>
      <c r="AU22" s="552"/>
      <c r="AV22" s="552"/>
      <c r="AW22" s="552"/>
      <c r="AX22" s="552"/>
      <c r="AY22" s="552"/>
      <c r="AZ22" s="552"/>
      <c r="BA22" s="552"/>
      <c r="BB22" s="552"/>
      <c r="BC22" s="552"/>
      <c r="BD22" s="552"/>
      <c r="BE22" s="552"/>
      <c r="BF22" s="552"/>
      <c r="BG22" s="574">
        <f t="shared" si="8"/>
        <v>0</v>
      </c>
      <c r="BH22" s="552"/>
      <c r="BI22" s="577">
        <f t="shared" si="9"/>
        <v>0</v>
      </c>
      <c r="BJ22" s="552"/>
      <c r="BK22" s="552"/>
      <c r="BL22" s="552"/>
      <c r="BM22" s="552"/>
      <c r="BN22" s="552"/>
      <c r="BO22" s="552"/>
      <c r="BP22" s="552"/>
      <c r="BQ22" s="552"/>
      <c r="BR22" s="552"/>
      <c r="BS22" s="552"/>
      <c r="BT22" s="552"/>
      <c r="BU22" s="552"/>
      <c r="BV22" s="552"/>
      <c r="BW22" s="552"/>
    </row>
    <row r="23" spans="1:75">
      <c r="A23" s="552"/>
      <c r="B23" s="552"/>
      <c r="C23" s="552"/>
      <c r="D23" s="552"/>
      <c r="E23" s="552"/>
      <c r="F23" s="552"/>
      <c r="G23" s="552"/>
      <c r="H23" s="552"/>
      <c r="I23" s="552"/>
      <c r="J23" s="552"/>
      <c r="K23" s="552"/>
      <c r="L23" s="552"/>
      <c r="M23" s="552" t="e">
        <f>VLOOKUP(L23,'償却率（定額法）'!$B$6:$C$104,2)</f>
        <v>#N/A</v>
      </c>
      <c r="N23" s="572"/>
      <c r="O23" s="572"/>
      <c r="P23" s="573">
        <f t="shared" si="4"/>
        <v>0</v>
      </c>
      <c r="Q23" s="574">
        <f t="shared" si="0"/>
        <v>1900</v>
      </c>
      <c r="R23" s="574">
        <f t="shared" si="5"/>
        <v>1</v>
      </c>
      <c r="S23" s="574">
        <f t="shared" si="6"/>
        <v>0</v>
      </c>
      <c r="T23" s="552" t="str">
        <f t="shared" si="1"/>
        <v/>
      </c>
      <c r="U23" s="575"/>
      <c r="V23" s="552"/>
      <c r="W23" s="552"/>
      <c r="X23" s="576">
        <f t="shared" si="10"/>
        <v>0</v>
      </c>
      <c r="Y23" s="576">
        <f t="shared" si="11"/>
        <v>0</v>
      </c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82">
        <f t="shared" si="3"/>
        <v>0</v>
      </c>
      <c r="AO23" s="552"/>
      <c r="AP23" s="577">
        <f t="shared" si="7"/>
        <v>0</v>
      </c>
      <c r="AQ23" s="552"/>
      <c r="AR23" s="552"/>
      <c r="AS23" s="552"/>
      <c r="AT23" s="552"/>
      <c r="AU23" s="552"/>
      <c r="AV23" s="552"/>
      <c r="AW23" s="552"/>
      <c r="AX23" s="552"/>
      <c r="AY23" s="552"/>
      <c r="AZ23" s="552"/>
      <c r="BA23" s="552"/>
      <c r="BB23" s="552"/>
      <c r="BC23" s="552"/>
      <c r="BD23" s="552"/>
      <c r="BE23" s="552"/>
      <c r="BF23" s="552"/>
      <c r="BG23" s="574">
        <f t="shared" si="8"/>
        <v>0</v>
      </c>
      <c r="BH23" s="552"/>
      <c r="BI23" s="577">
        <f t="shared" si="9"/>
        <v>0</v>
      </c>
      <c r="BJ23" s="552"/>
      <c r="BK23" s="552"/>
      <c r="BL23" s="552"/>
      <c r="BM23" s="552"/>
      <c r="BN23" s="552"/>
      <c r="BO23" s="552"/>
      <c r="BP23" s="552"/>
      <c r="BQ23" s="552"/>
      <c r="BR23" s="552"/>
      <c r="BS23" s="552"/>
      <c r="BT23" s="552"/>
      <c r="BU23" s="552"/>
      <c r="BV23" s="552"/>
      <c r="BW23" s="552"/>
    </row>
    <row r="24" spans="1:75">
      <c r="A24" s="552"/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 t="e">
        <f>VLOOKUP(L24,'償却率（定額法）'!$B$6:$C$104,2)</f>
        <v>#N/A</v>
      </c>
      <c r="N24" s="572"/>
      <c r="O24" s="572"/>
      <c r="P24" s="573">
        <f t="shared" si="4"/>
        <v>0</v>
      </c>
      <c r="Q24" s="574">
        <f t="shared" si="0"/>
        <v>1900</v>
      </c>
      <c r="R24" s="574">
        <f t="shared" si="5"/>
        <v>1</v>
      </c>
      <c r="S24" s="574">
        <f t="shared" si="6"/>
        <v>0</v>
      </c>
      <c r="T24" s="552" t="str">
        <f t="shared" si="1"/>
        <v/>
      </c>
      <c r="U24" s="575"/>
      <c r="V24" s="552"/>
      <c r="W24" s="552"/>
      <c r="X24" s="576">
        <f t="shared" si="10"/>
        <v>0</v>
      </c>
      <c r="Y24" s="576">
        <f t="shared" si="11"/>
        <v>0</v>
      </c>
      <c r="Z24" s="552"/>
      <c r="AA24" s="552"/>
      <c r="AB24" s="552"/>
      <c r="AC24" s="552"/>
      <c r="AD24" s="552"/>
      <c r="AE24" s="552"/>
      <c r="AF24" s="552"/>
      <c r="AG24" s="552"/>
      <c r="AH24" s="552"/>
      <c r="AI24" s="552"/>
      <c r="AJ24" s="552"/>
      <c r="AK24" s="552"/>
      <c r="AL24" s="552"/>
      <c r="AM24" s="552"/>
      <c r="AN24" s="582">
        <f t="shared" si="3"/>
        <v>0</v>
      </c>
      <c r="AO24" s="552"/>
      <c r="AP24" s="577">
        <f t="shared" si="7"/>
        <v>0</v>
      </c>
      <c r="AQ24" s="552"/>
      <c r="AR24" s="552"/>
      <c r="AS24" s="552"/>
      <c r="AT24" s="552"/>
      <c r="AU24" s="552"/>
      <c r="AV24" s="552"/>
      <c r="AW24" s="552"/>
      <c r="AX24" s="552"/>
      <c r="AY24" s="552"/>
      <c r="AZ24" s="552"/>
      <c r="BA24" s="552"/>
      <c r="BB24" s="552"/>
      <c r="BC24" s="552"/>
      <c r="BD24" s="552"/>
      <c r="BE24" s="552"/>
      <c r="BF24" s="552"/>
      <c r="BG24" s="574">
        <f t="shared" si="8"/>
        <v>0</v>
      </c>
      <c r="BH24" s="552"/>
      <c r="BI24" s="577">
        <f t="shared" si="9"/>
        <v>0</v>
      </c>
      <c r="BJ24" s="552"/>
      <c r="BK24" s="552"/>
      <c r="BL24" s="552"/>
      <c r="BM24" s="552"/>
      <c r="BN24" s="552"/>
      <c r="BO24" s="552"/>
      <c r="BP24" s="552"/>
      <c r="BQ24" s="552"/>
      <c r="BR24" s="552"/>
      <c r="BS24" s="552"/>
      <c r="BT24" s="552"/>
      <c r="BU24" s="552"/>
      <c r="BV24" s="552"/>
      <c r="BW24" s="552"/>
    </row>
    <row r="25" spans="1:75">
      <c r="A25" s="552"/>
      <c r="B25" s="552"/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2" t="e">
        <f>VLOOKUP(L25,'償却率（定額法）'!$B$6:$C$104,2)</f>
        <v>#N/A</v>
      </c>
      <c r="N25" s="572"/>
      <c r="O25" s="572"/>
      <c r="P25" s="573">
        <f t="shared" si="4"/>
        <v>0</v>
      </c>
      <c r="Q25" s="574">
        <f t="shared" si="0"/>
        <v>1900</v>
      </c>
      <c r="R25" s="574">
        <f t="shared" si="5"/>
        <v>1</v>
      </c>
      <c r="S25" s="574">
        <f t="shared" si="6"/>
        <v>0</v>
      </c>
      <c r="T25" s="552" t="str">
        <f t="shared" si="1"/>
        <v/>
      </c>
      <c r="U25" s="575"/>
      <c r="V25" s="552"/>
      <c r="W25" s="552"/>
      <c r="X25" s="576">
        <f t="shared" si="10"/>
        <v>0</v>
      </c>
      <c r="Y25" s="576">
        <f t="shared" si="11"/>
        <v>0</v>
      </c>
      <c r="Z25" s="552"/>
      <c r="AA25" s="552"/>
      <c r="AB25" s="552"/>
      <c r="AC25" s="552"/>
      <c r="AD25" s="552"/>
      <c r="AE25" s="552"/>
      <c r="AF25" s="552"/>
      <c r="AG25" s="552"/>
      <c r="AH25" s="552"/>
      <c r="AI25" s="552"/>
      <c r="AJ25" s="552"/>
      <c r="AK25" s="552"/>
      <c r="AL25" s="552"/>
      <c r="AM25" s="552"/>
      <c r="AN25" s="582">
        <f t="shared" si="3"/>
        <v>0</v>
      </c>
      <c r="AO25" s="552"/>
      <c r="AP25" s="577">
        <f t="shared" si="7"/>
        <v>0</v>
      </c>
      <c r="AQ25" s="552"/>
      <c r="AR25" s="552"/>
      <c r="AS25" s="552"/>
      <c r="AT25" s="552"/>
      <c r="AU25" s="552"/>
      <c r="AV25" s="552"/>
      <c r="AW25" s="552"/>
      <c r="AX25" s="552"/>
      <c r="AY25" s="552"/>
      <c r="AZ25" s="552"/>
      <c r="BA25" s="552"/>
      <c r="BB25" s="552"/>
      <c r="BC25" s="552"/>
      <c r="BD25" s="552"/>
      <c r="BE25" s="552"/>
      <c r="BF25" s="552"/>
      <c r="BG25" s="574">
        <f t="shared" si="8"/>
        <v>0</v>
      </c>
      <c r="BH25" s="552"/>
      <c r="BI25" s="577">
        <f t="shared" si="9"/>
        <v>0</v>
      </c>
      <c r="BJ25" s="552"/>
      <c r="BK25" s="552"/>
      <c r="BL25" s="552"/>
      <c r="BM25" s="552"/>
      <c r="BN25" s="552"/>
      <c r="BO25" s="552"/>
      <c r="BP25" s="552"/>
      <c r="BQ25" s="552"/>
      <c r="BR25" s="552"/>
      <c r="BS25" s="552"/>
      <c r="BT25" s="552"/>
      <c r="BU25" s="552"/>
      <c r="BV25" s="552"/>
      <c r="BW25" s="552"/>
    </row>
    <row r="26" spans="1:75">
      <c r="A26" s="552"/>
      <c r="B26" s="552"/>
      <c r="C26" s="552"/>
      <c r="D26" s="552"/>
      <c r="E26" s="552"/>
      <c r="F26" s="552"/>
      <c r="G26" s="552"/>
      <c r="H26" s="552"/>
      <c r="I26" s="552"/>
      <c r="J26" s="552"/>
      <c r="K26" s="552"/>
      <c r="L26" s="552"/>
      <c r="M26" s="552" t="e">
        <f>VLOOKUP(L26,'償却率（定額法）'!$B$6:$C$104,2)</f>
        <v>#N/A</v>
      </c>
      <c r="N26" s="572"/>
      <c r="O26" s="572"/>
      <c r="P26" s="573">
        <f t="shared" si="4"/>
        <v>0</v>
      </c>
      <c r="Q26" s="574">
        <f t="shared" si="0"/>
        <v>1900</v>
      </c>
      <c r="R26" s="574">
        <f t="shared" si="5"/>
        <v>1</v>
      </c>
      <c r="S26" s="574">
        <f t="shared" si="6"/>
        <v>0</v>
      </c>
      <c r="T26" s="552" t="str">
        <f t="shared" si="1"/>
        <v/>
      </c>
      <c r="U26" s="575"/>
      <c r="V26" s="552"/>
      <c r="W26" s="552"/>
      <c r="X26" s="576">
        <f t="shared" si="10"/>
        <v>0</v>
      </c>
      <c r="Y26" s="576">
        <f t="shared" si="11"/>
        <v>0</v>
      </c>
      <c r="Z26" s="552"/>
      <c r="AA26" s="552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582">
        <f t="shared" si="3"/>
        <v>0</v>
      </c>
      <c r="AO26" s="552"/>
      <c r="AP26" s="577">
        <f t="shared" si="7"/>
        <v>0</v>
      </c>
      <c r="AQ26" s="552"/>
      <c r="AR26" s="552"/>
      <c r="AS26" s="552"/>
      <c r="AT26" s="552"/>
      <c r="AU26" s="552"/>
      <c r="AV26" s="552"/>
      <c r="AW26" s="552"/>
      <c r="AX26" s="552"/>
      <c r="AY26" s="552"/>
      <c r="AZ26" s="552"/>
      <c r="BA26" s="552"/>
      <c r="BB26" s="552"/>
      <c r="BC26" s="552"/>
      <c r="BD26" s="552"/>
      <c r="BE26" s="552"/>
      <c r="BF26" s="552"/>
      <c r="BG26" s="574">
        <f t="shared" si="8"/>
        <v>0</v>
      </c>
      <c r="BH26" s="552"/>
      <c r="BI26" s="577">
        <f t="shared" si="9"/>
        <v>0</v>
      </c>
      <c r="BJ26" s="552"/>
      <c r="BK26" s="552"/>
      <c r="BL26" s="552"/>
      <c r="BM26" s="552"/>
      <c r="BN26" s="552"/>
      <c r="BO26" s="552"/>
      <c r="BP26" s="552"/>
      <c r="BQ26" s="552"/>
      <c r="BR26" s="552"/>
      <c r="BS26" s="552"/>
      <c r="BT26" s="552"/>
      <c r="BU26" s="552"/>
      <c r="BV26" s="552"/>
      <c r="BW26" s="552"/>
    </row>
    <row r="27" spans="1:75">
      <c r="A27" s="552"/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 t="e">
        <f>VLOOKUP(L27,'償却率（定額法）'!$B$6:$C$104,2)</f>
        <v>#N/A</v>
      </c>
      <c r="N27" s="572"/>
      <c r="O27" s="572"/>
      <c r="P27" s="573">
        <f t="shared" si="4"/>
        <v>0</v>
      </c>
      <c r="Q27" s="574">
        <f t="shared" si="0"/>
        <v>1900</v>
      </c>
      <c r="R27" s="574">
        <f t="shared" si="5"/>
        <v>1</v>
      </c>
      <c r="S27" s="574">
        <f t="shared" si="6"/>
        <v>0</v>
      </c>
      <c r="T27" s="552" t="str">
        <f t="shared" si="1"/>
        <v/>
      </c>
      <c r="U27" s="575"/>
      <c r="V27" s="552"/>
      <c r="W27" s="552"/>
      <c r="X27" s="576">
        <f t="shared" si="10"/>
        <v>0</v>
      </c>
      <c r="Y27" s="576">
        <f t="shared" si="11"/>
        <v>0</v>
      </c>
      <c r="Z27" s="552"/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582">
        <f t="shared" si="3"/>
        <v>0</v>
      </c>
      <c r="AO27" s="552"/>
      <c r="AP27" s="577">
        <f t="shared" si="7"/>
        <v>0</v>
      </c>
      <c r="AQ27" s="552"/>
      <c r="AR27" s="552"/>
      <c r="AS27" s="552"/>
      <c r="AT27" s="552"/>
      <c r="AU27" s="552"/>
      <c r="AV27" s="552"/>
      <c r="AW27" s="552"/>
      <c r="AX27" s="552"/>
      <c r="AY27" s="552"/>
      <c r="AZ27" s="552"/>
      <c r="BA27" s="552"/>
      <c r="BB27" s="552"/>
      <c r="BC27" s="552"/>
      <c r="BD27" s="552"/>
      <c r="BE27" s="552"/>
      <c r="BF27" s="552"/>
      <c r="BG27" s="574">
        <f t="shared" si="8"/>
        <v>0</v>
      </c>
      <c r="BH27" s="552"/>
      <c r="BI27" s="577">
        <f t="shared" si="9"/>
        <v>0</v>
      </c>
      <c r="BJ27" s="552"/>
      <c r="BK27" s="552"/>
      <c r="BL27" s="552"/>
      <c r="BM27" s="552"/>
      <c r="BN27" s="552"/>
      <c r="BO27" s="552"/>
      <c r="BP27" s="552"/>
      <c r="BQ27" s="552"/>
      <c r="BR27" s="552"/>
      <c r="BS27" s="552"/>
      <c r="BT27" s="552"/>
      <c r="BU27" s="552"/>
      <c r="BV27" s="552"/>
      <c r="BW27" s="552"/>
    </row>
    <row r="28" spans="1:75">
      <c r="A28" s="552"/>
      <c r="B28" s="552"/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 t="e">
        <f>VLOOKUP(L28,'償却率（定額法）'!$B$6:$C$104,2)</f>
        <v>#N/A</v>
      </c>
      <c r="N28" s="572"/>
      <c r="O28" s="572"/>
      <c r="P28" s="573">
        <f t="shared" si="4"/>
        <v>0</v>
      </c>
      <c r="Q28" s="574">
        <f t="shared" si="0"/>
        <v>1900</v>
      </c>
      <c r="R28" s="574">
        <f t="shared" si="5"/>
        <v>1</v>
      </c>
      <c r="S28" s="574">
        <f t="shared" si="6"/>
        <v>0</v>
      </c>
      <c r="T28" s="552" t="str">
        <f t="shared" si="1"/>
        <v/>
      </c>
      <c r="U28" s="575"/>
      <c r="V28" s="552"/>
      <c r="W28" s="552"/>
      <c r="X28" s="576">
        <f t="shared" si="10"/>
        <v>0</v>
      </c>
      <c r="Y28" s="576">
        <f t="shared" si="11"/>
        <v>0</v>
      </c>
      <c r="Z28" s="552"/>
      <c r="AA28" s="552"/>
      <c r="AB28" s="552"/>
      <c r="AC28" s="552"/>
      <c r="AD28" s="552"/>
      <c r="AE28" s="552"/>
      <c r="AF28" s="552"/>
      <c r="AG28" s="552"/>
      <c r="AH28" s="552"/>
      <c r="AI28" s="552"/>
      <c r="AJ28" s="552"/>
      <c r="AK28" s="552"/>
      <c r="AL28" s="552"/>
      <c r="AM28" s="552"/>
      <c r="AN28" s="582">
        <f t="shared" si="3"/>
        <v>0</v>
      </c>
      <c r="AO28" s="552"/>
      <c r="AP28" s="577">
        <f t="shared" si="7"/>
        <v>0</v>
      </c>
      <c r="AQ28" s="552"/>
      <c r="AR28" s="552"/>
      <c r="AS28" s="552"/>
      <c r="AT28" s="552"/>
      <c r="AU28" s="552"/>
      <c r="AV28" s="552"/>
      <c r="AW28" s="552"/>
      <c r="AX28" s="552"/>
      <c r="AY28" s="552"/>
      <c r="AZ28" s="552"/>
      <c r="BA28" s="552"/>
      <c r="BB28" s="552"/>
      <c r="BC28" s="552"/>
      <c r="BD28" s="552"/>
      <c r="BE28" s="552"/>
      <c r="BF28" s="552"/>
      <c r="BG28" s="574">
        <f t="shared" si="8"/>
        <v>0</v>
      </c>
      <c r="BH28" s="552"/>
      <c r="BI28" s="577">
        <f t="shared" si="9"/>
        <v>0</v>
      </c>
      <c r="BJ28" s="552"/>
      <c r="BK28" s="552"/>
      <c r="BL28" s="552"/>
      <c r="BM28" s="552"/>
      <c r="BN28" s="552"/>
      <c r="BO28" s="552"/>
      <c r="BP28" s="552"/>
      <c r="BQ28" s="552"/>
      <c r="BR28" s="552"/>
      <c r="BS28" s="552"/>
      <c r="BT28" s="552"/>
      <c r="BU28" s="552"/>
      <c r="BV28" s="552"/>
      <c r="BW28" s="552"/>
    </row>
    <row r="29" spans="1:75">
      <c r="A29" s="552"/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 t="e">
        <f>VLOOKUP(L29,'償却率（定額法）'!$B$6:$C$104,2)</f>
        <v>#N/A</v>
      </c>
      <c r="N29" s="572"/>
      <c r="O29" s="572"/>
      <c r="P29" s="573">
        <f t="shared" si="4"/>
        <v>0</v>
      </c>
      <c r="Q29" s="574">
        <f t="shared" si="0"/>
        <v>1900</v>
      </c>
      <c r="R29" s="574">
        <f t="shared" si="5"/>
        <v>1</v>
      </c>
      <c r="S29" s="574">
        <f t="shared" si="6"/>
        <v>0</v>
      </c>
      <c r="T29" s="552" t="str">
        <f t="shared" si="1"/>
        <v/>
      </c>
      <c r="U29" s="575"/>
      <c r="V29" s="552"/>
      <c r="W29" s="552"/>
      <c r="X29" s="576">
        <f t="shared" si="10"/>
        <v>0</v>
      </c>
      <c r="Y29" s="576">
        <f t="shared" si="11"/>
        <v>0</v>
      </c>
      <c r="Z29" s="552"/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82">
        <f t="shared" si="3"/>
        <v>0</v>
      </c>
      <c r="AO29" s="552"/>
      <c r="AP29" s="577">
        <f t="shared" si="7"/>
        <v>0</v>
      </c>
      <c r="AQ29" s="552"/>
      <c r="AR29" s="552"/>
      <c r="AS29" s="552"/>
      <c r="AT29" s="552"/>
      <c r="AU29" s="552"/>
      <c r="AV29" s="552"/>
      <c r="AW29" s="552"/>
      <c r="AX29" s="552"/>
      <c r="AY29" s="552"/>
      <c r="AZ29" s="552"/>
      <c r="BA29" s="552"/>
      <c r="BB29" s="552"/>
      <c r="BC29" s="552"/>
      <c r="BD29" s="552"/>
      <c r="BE29" s="552"/>
      <c r="BF29" s="552"/>
      <c r="BG29" s="574">
        <f t="shared" si="8"/>
        <v>0</v>
      </c>
      <c r="BH29" s="552"/>
      <c r="BI29" s="577">
        <f t="shared" si="9"/>
        <v>0</v>
      </c>
      <c r="BJ29" s="552"/>
      <c r="BK29" s="552"/>
      <c r="BL29" s="552"/>
      <c r="BM29" s="552"/>
      <c r="BN29" s="552"/>
      <c r="BO29" s="552"/>
      <c r="BP29" s="552"/>
      <c r="BQ29" s="552"/>
      <c r="BR29" s="552"/>
      <c r="BS29" s="552"/>
      <c r="BT29" s="552"/>
      <c r="BU29" s="552"/>
      <c r="BV29" s="552"/>
      <c r="BW29" s="552"/>
    </row>
    <row r="30" spans="1:75">
      <c r="A30" s="552"/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 t="e">
        <f>VLOOKUP(L30,'償却率（定額法）'!$B$6:$C$104,2)</f>
        <v>#N/A</v>
      </c>
      <c r="N30" s="572"/>
      <c r="O30" s="572"/>
      <c r="P30" s="573">
        <f t="shared" si="4"/>
        <v>0</v>
      </c>
      <c r="Q30" s="574">
        <f t="shared" si="0"/>
        <v>1900</v>
      </c>
      <c r="R30" s="574">
        <f t="shared" si="5"/>
        <v>1</v>
      </c>
      <c r="S30" s="574">
        <f t="shared" si="6"/>
        <v>0</v>
      </c>
      <c r="T30" s="552" t="str">
        <f t="shared" si="1"/>
        <v/>
      </c>
      <c r="U30" s="575"/>
      <c r="V30" s="552"/>
      <c r="W30" s="552"/>
      <c r="X30" s="576">
        <f t="shared" si="10"/>
        <v>0</v>
      </c>
      <c r="Y30" s="576">
        <f t="shared" si="11"/>
        <v>0</v>
      </c>
      <c r="Z30" s="552"/>
      <c r="AA30" s="552"/>
      <c r="AB30" s="552"/>
      <c r="AC30" s="552"/>
      <c r="AD30" s="552"/>
      <c r="AE30" s="552"/>
      <c r="AF30" s="552"/>
      <c r="AG30" s="552"/>
      <c r="AH30" s="552"/>
      <c r="AI30" s="552"/>
      <c r="AJ30" s="552"/>
      <c r="AK30" s="552"/>
      <c r="AL30" s="552"/>
      <c r="AM30" s="552"/>
      <c r="AN30" s="582">
        <f t="shared" si="3"/>
        <v>0</v>
      </c>
      <c r="AO30" s="552"/>
      <c r="AP30" s="577">
        <f t="shared" si="7"/>
        <v>0</v>
      </c>
      <c r="AQ30" s="552"/>
      <c r="AR30" s="552"/>
      <c r="AS30" s="552"/>
      <c r="AT30" s="552"/>
      <c r="AU30" s="552"/>
      <c r="AV30" s="552"/>
      <c r="AW30" s="552"/>
      <c r="AX30" s="552"/>
      <c r="AY30" s="552"/>
      <c r="AZ30" s="552"/>
      <c r="BA30" s="552"/>
      <c r="BB30" s="552"/>
      <c r="BC30" s="552"/>
      <c r="BD30" s="552"/>
      <c r="BE30" s="552"/>
      <c r="BF30" s="552"/>
      <c r="BG30" s="574">
        <f t="shared" si="8"/>
        <v>0</v>
      </c>
      <c r="BH30" s="552"/>
      <c r="BI30" s="577">
        <f t="shared" si="9"/>
        <v>0</v>
      </c>
      <c r="BJ30" s="552"/>
      <c r="BK30" s="552"/>
      <c r="BL30" s="552"/>
      <c r="BM30" s="552"/>
      <c r="BN30" s="552"/>
      <c r="BO30" s="552"/>
      <c r="BP30" s="552"/>
      <c r="BQ30" s="552"/>
      <c r="BR30" s="552"/>
      <c r="BS30" s="552"/>
      <c r="BT30" s="552"/>
      <c r="BU30" s="552"/>
      <c r="BV30" s="552"/>
      <c r="BW30" s="552"/>
    </row>
    <row r="31" spans="1:75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 t="e">
        <f>VLOOKUP(L31,'償却率（定額法）'!$B$6:$C$104,2)</f>
        <v>#N/A</v>
      </c>
      <c r="N31" s="572"/>
      <c r="O31" s="572"/>
      <c r="P31" s="573">
        <f t="shared" si="4"/>
        <v>0</v>
      </c>
      <c r="Q31" s="574">
        <f t="shared" si="0"/>
        <v>1900</v>
      </c>
      <c r="R31" s="574">
        <f t="shared" si="5"/>
        <v>1</v>
      </c>
      <c r="S31" s="574">
        <f t="shared" si="6"/>
        <v>0</v>
      </c>
      <c r="T31" s="552" t="str">
        <f t="shared" si="1"/>
        <v/>
      </c>
      <c r="U31" s="575"/>
      <c r="V31" s="552"/>
      <c r="W31" s="552"/>
      <c r="X31" s="576">
        <f t="shared" si="10"/>
        <v>0</v>
      </c>
      <c r="Y31" s="576">
        <f t="shared" si="11"/>
        <v>0</v>
      </c>
      <c r="Z31" s="552"/>
      <c r="AA31" s="552"/>
      <c r="AB31" s="552"/>
      <c r="AC31" s="552"/>
      <c r="AD31" s="552"/>
      <c r="AE31" s="552"/>
      <c r="AF31" s="552"/>
      <c r="AG31" s="552"/>
      <c r="AH31" s="552"/>
      <c r="AI31" s="552"/>
      <c r="AJ31" s="552"/>
      <c r="AK31" s="552"/>
      <c r="AL31" s="552"/>
      <c r="AM31" s="552"/>
      <c r="AN31" s="582">
        <f t="shared" si="3"/>
        <v>0</v>
      </c>
      <c r="AO31" s="552"/>
      <c r="AP31" s="577">
        <f t="shared" si="7"/>
        <v>0</v>
      </c>
      <c r="AQ31" s="552"/>
      <c r="AR31" s="552"/>
      <c r="AS31" s="552"/>
      <c r="AT31" s="552"/>
      <c r="AU31" s="552"/>
      <c r="AV31" s="552"/>
      <c r="AW31" s="552"/>
      <c r="AX31" s="552"/>
      <c r="AY31" s="552"/>
      <c r="AZ31" s="552"/>
      <c r="BA31" s="552"/>
      <c r="BB31" s="552"/>
      <c r="BC31" s="552"/>
      <c r="BD31" s="552"/>
      <c r="BE31" s="552"/>
      <c r="BF31" s="552"/>
      <c r="BG31" s="574">
        <f t="shared" si="8"/>
        <v>0</v>
      </c>
      <c r="BH31" s="552"/>
      <c r="BI31" s="577">
        <f t="shared" si="9"/>
        <v>0</v>
      </c>
      <c r="BJ31" s="552"/>
      <c r="BK31" s="552"/>
      <c r="BL31" s="552"/>
      <c r="BM31" s="552"/>
      <c r="BN31" s="552"/>
      <c r="BO31" s="552"/>
      <c r="BP31" s="552"/>
      <c r="BQ31" s="552"/>
      <c r="BR31" s="552"/>
      <c r="BS31" s="552"/>
      <c r="BT31" s="552"/>
      <c r="BU31" s="552"/>
      <c r="BV31" s="552"/>
      <c r="BW31" s="552"/>
    </row>
    <row r="32" spans="1:75">
      <c r="A32" s="552"/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52"/>
      <c r="M32" s="552" t="e">
        <f>VLOOKUP(L32,'償却率（定額法）'!$B$6:$C$104,2)</f>
        <v>#N/A</v>
      </c>
      <c r="N32" s="572"/>
      <c r="O32" s="572"/>
      <c r="P32" s="573">
        <f t="shared" si="4"/>
        <v>0</v>
      </c>
      <c r="Q32" s="574">
        <f t="shared" si="0"/>
        <v>1900</v>
      </c>
      <c r="R32" s="574">
        <f t="shared" si="5"/>
        <v>1</v>
      </c>
      <c r="S32" s="574">
        <f t="shared" si="6"/>
        <v>0</v>
      </c>
      <c r="T32" s="552" t="str">
        <f t="shared" si="1"/>
        <v/>
      </c>
      <c r="U32" s="575"/>
      <c r="V32" s="552"/>
      <c r="W32" s="552"/>
      <c r="X32" s="576">
        <f t="shared" si="10"/>
        <v>0</v>
      </c>
      <c r="Y32" s="576">
        <f t="shared" si="11"/>
        <v>0</v>
      </c>
      <c r="Z32" s="552"/>
      <c r="AA32" s="552"/>
      <c r="AB32" s="552"/>
      <c r="AC32" s="552"/>
      <c r="AD32" s="552"/>
      <c r="AE32" s="552"/>
      <c r="AF32" s="552"/>
      <c r="AG32" s="552"/>
      <c r="AH32" s="552"/>
      <c r="AI32" s="552"/>
      <c r="AJ32" s="552"/>
      <c r="AK32" s="552"/>
      <c r="AL32" s="552"/>
      <c r="AM32" s="552"/>
      <c r="AN32" s="582">
        <f t="shared" si="3"/>
        <v>0</v>
      </c>
      <c r="AO32" s="552"/>
      <c r="AP32" s="577">
        <f t="shared" si="7"/>
        <v>0</v>
      </c>
      <c r="AQ32" s="552"/>
      <c r="AR32" s="552"/>
      <c r="AS32" s="552"/>
      <c r="AT32" s="552"/>
      <c r="AU32" s="552"/>
      <c r="AV32" s="552"/>
      <c r="AW32" s="552"/>
      <c r="AX32" s="552"/>
      <c r="AY32" s="552"/>
      <c r="AZ32" s="552"/>
      <c r="BA32" s="552"/>
      <c r="BB32" s="552"/>
      <c r="BC32" s="552"/>
      <c r="BD32" s="552"/>
      <c r="BE32" s="552"/>
      <c r="BF32" s="552"/>
      <c r="BG32" s="574">
        <f t="shared" si="8"/>
        <v>0</v>
      </c>
      <c r="BH32" s="552"/>
      <c r="BI32" s="577">
        <f t="shared" si="9"/>
        <v>0</v>
      </c>
      <c r="BJ32" s="552"/>
      <c r="BK32" s="552"/>
      <c r="BL32" s="552"/>
      <c r="BM32" s="552"/>
      <c r="BN32" s="552"/>
      <c r="BO32" s="552"/>
      <c r="BP32" s="552"/>
      <c r="BQ32" s="552"/>
      <c r="BR32" s="552"/>
      <c r="BS32" s="552"/>
      <c r="BT32" s="552"/>
      <c r="BU32" s="552"/>
      <c r="BV32" s="552"/>
      <c r="BW32" s="552"/>
    </row>
    <row r="33" spans="1:75">
      <c r="A33" s="552"/>
      <c r="B33" s="552"/>
      <c r="C33" s="552"/>
      <c r="D33" s="552"/>
      <c r="E33" s="552"/>
      <c r="F33" s="552"/>
      <c r="G33" s="552"/>
      <c r="H33" s="552"/>
      <c r="I33" s="552"/>
      <c r="J33" s="552"/>
      <c r="K33" s="552"/>
      <c r="L33" s="552"/>
      <c r="M33" s="552" t="e">
        <f>VLOOKUP(L33,'償却率（定額法）'!$B$6:$C$104,2)</f>
        <v>#N/A</v>
      </c>
      <c r="N33" s="572"/>
      <c r="O33" s="572"/>
      <c r="P33" s="573">
        <f t="shared" si="4"/>
        <v>0</v>
      </c>
      <c r="Q33" s="574">
        <f t="shared" si="0"/>
        <v>1900</v>
      </c>
      <c r="R33" s="574">
        <f t="shared" si="5"/>
        <v>1</v>
      </c>
      <c r="S33" s="574">
        <f t="shared" si="6"/>
        <v>0</v>
      </c>
      <c r="T33" s="552" t="str">
        <f t="shared" si="1"/>
        <v/>
      </c>
      <c r="U33" s="575"/>
      <c r="V33" s="552"/>
      <c r="W33" s="552"/>
      <c r="X33" s="576">
        <f t="shared" si="10"/>
        <v>0</v>
      </c>
      <c r="Y33" s="576">
        <f t="shared" si="11"/>
        <v>0</v>
      </c>
      <c r="Z33" s="552"/>
      <c r="AA33" s="552"/>
      <c r="AB33" s="552"/>
      <c r="AC33" s="552"/>
      <c r="AD33" s="552"/>
      <c r="AE33" s="552"/>
      <c r="AF33" s="552"/>
      <c r="AG33" s="552"/>
      <c r="AH33" s="552"/>
      <c r="AI33" s="552"/>
      <c r="AJ33" s="552"/>
      <c r="AK33" s="552"/>
      <c r="AL33" s="552"/>
      <c r="AM33" s="552"/>
      <c r="AN33" s="582">
        <f t="shared" si="3"/>
        <v>0</v>
      </c>
      <c r="AO33" s="552"/>
      <c r="AP33" s="577">
        <f t="shared" si="7"/>
        <v>0</v>
      </c>
      <c r="AQ33" s="552"/>
      <c r="AR33" s="552"/>
      <c r="AS33" s="552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574">
        <f t="shared" si="8"/>
        <v>0</v>
      </c>
      <c r="BH33" s="552"/>
      <c r="BI33" s="577">
        <f t="shared" si="9"/>
        <v>0</v>
      </c>
      <c r="BJ33" s="552"/>
      <c r="BK33" s="552"/>
      <c r="BL33" s="552"/>
      <c r="BM33" s="552"/>
      <c r="BN33" s="552"/>
      <c r="BO33" s="552"/>
      <c r="BP33" s="552"/>
      <c r="BQ33" s="552"/>
      <c r="BR33" s="552"/>
      <c r="BS33" s="552"/>
      <c r="BT33" s="552"/>
      <c r="BU33" s="552"/>
      <c r="BV33" s="552"/>
      <c r="BW33" s="552"/>
    </row>
    <row r="34" spans="1:75">
      <c r="A34" s="552"/>
      <c r="B34" s="552"/>
      <c r="C34" s="552"/>
      <c r="D34" s="552"/>
      <c r="E34" s="552"/>
      <c r="F34" s="552"/>
      <c r="G34" s="552"/>
      <c r="H34" s="552"/>
      <c r="I34" s="552"/>
      <c r="J34" s="552"/>
      <c r="K34" s="552"/>
      <c r="L34" s="552"/>
      <c r="M34" s="552" t="e">
        <f>VLOOKUP(L34,'償却率（定額法）'!$B$6:$C$104,2)</f>
        <v>#N/A</v>
      </c>
      <c r="N34" s="572"/>
      <c r="O34" s="572"/>
      <c r="P34" s="573">
        <f t="shared" si="4"/>
        <v>0</v>
      </c>
      <c r="Q34" s="574">
        <f t="shared" si="0"/>
        <v>1900</v>
      </c>
      <c r="R34" s="574">
        <f t="shared" si="5"/>
        <v>1</v>
      </c>
      <c r="S34" s="574">
        <f t="shared" si="6"/>
        <v>0</v>
      </c>
      <c r="T34" s="552" t="str">
        <f t="shared" si="1"/>
        <v/>
      </c>
      <c r="U34" s="575"/>
      <c r="V34" s="552"/>
      <c r="W34" s="552"/>
      <c r="X34" s="576">
        <f t="shared" si="10"/>
        <v>0</v>
      </c>
      <c r="Y34" s="576">
        <f t="shared" si="11"/>
        <v>0</v>
      </c>
      <c r="Z34" s="552"/>
      <c r="AA34" s="552"/>
      <c r="AB34" s="552"/>
      <c r="AC34" s="552"/>
      <c r="AD34" s="552"/>
      <c r="AE34" s="552"/>
      <c r="AF34" s="552"/>
      <c r="AG34" s="552"/>
      <c r="AH34" s="552"/>
      <c r="AI34" s="552"/>
      <c r="AJ34" s="552"/>
      <c r="AK34" s="552"/>
      <c r="AL34" s="552"/>
      <c r="AM34" s="552"/>
      <c r="AN34" s="582">
        <f t="shared" si="3"/>
        <v>0</v>
      </c>
      <c r="AO34" s="552"/>
      <c r="AP34" s="577">
        <f t="shared" si="7"/>
        <v>0</v>
      </c>
      <c r="AQ34" s="552"/>
      <c r="AR34" s="552"/>
      <c r="AS34" s="552"/>
      <c r="AT34" s="552"/>
      <c r="AU34" s="552"/>
      <c r="AV34" s="552"/>
      <c r="AW34" s="552"/>
      <c r="AX34" s="552"/>
      <c r="AY34" s="552"/>
      <c r="AZ34" s="552"/>
      <c r="BA34" s="552"/>
      <c r="BB34" s="552"/>
      <c r="BC34" s="552"/>
      <c r="BD34" s="552"/>
      <c r="BE34" s="552"/>
      <c r="BF34" s="552"/>
      <c r="BG34" s="574">
        <f t="shared" si="8"/>
        <v>0</v>
      </c>
      <c r="BH34" s="552"/>
      <c r="BI34" s="577">
        <f t="shared" si="9"/>
        <v>0</v>
      </c>
      <c r="BJ34" s="552"/>
      <c r="BK34" s="552"/>
      <c r="BL34" s="552"/>
      <c r="BM34" s="552"/>
      <c r="BN34" s="552"/>
      <c r="BO34" s="552"/>
      <c r="BP34" s="552"/>
      <c r="BQ34" s="552"/>
      <c r="BR34" s="552"/>
      <c r="BS34" s="552"/>
      <c r="BT34" s="552"/>
      <c r="BU34" s="552"/>
      <c r="BV34" s="552"/>
      <c r="BW34" s="552"/>
    </row>
    <row r="35" spans="1:75">
      <c r="A35" s="552"/>
      <c r="B35" s="552"/>
      <c r="C35" s="552"/>
      <c r="D35" s="552"/>
      <c r="E35" s="552"/>
      <c r="F35" s="552"/>
      <c r="G35" s="552"/>
      <c r="H35" s="552"/>
      <c r="I35" s="552"/>
      <c r="J35" s="552"/>
      <c r="K35" s="552"/>
      <c r="L35" s="552"/>
      <c r="M35" s="552" t="e">
        <f>VLOOKUP(L35,'償却率（定額法）'!$B$6:$C$104,2)</f>
        <v>#N/A</v>
      </c>
      <c r="N35" s="572"/>
      <c r="O35" s="572"/>
      <c r="P35" s="573">
        <f t="shared" si="4"/>
        <v>0</v>
      </c>
      <c r="Q35" s="574">
        <f t="shared" si="0"/>
        <v>1900</v>
      </c>
      <c r="R35" s="574">
        <f t="shared" si="5"/>
        <v>1</v>
      </c>
      <c r="S35" s="574">
        <f t="shared" si="6"/>
        <v>0</v>
      </c>
      <c r="T35" s="552" t="str">
        <f t="shared" si="1"/>
        <v/>
      </c>
      <c r="U35" s="575"/>
      <c r="V35" s="552"/>
      <c r="W35" s="552"/>
      <c r="X35" s="576">
        <f t="shared" si="10"/>
        <v>0</v>
      </c>
      <c r="Y35" s="576">
        <f t="shared" si="11"/>
        <v>0</v>
      </c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82">
        <f t="shared" si="3"/>
        <v>0</v>
      </c>
      <c r="AO35" s="552"/>
      <c r="AP35" s="577">
        <f t="shared" si="7"/>
        <v>0</v>
      </c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2"/>
      <c r="BD35" s="552"/>
      <c r="BE35" s="552"/>
      <c r="BF35" s="552"/>
      <c r="BG35" s="574">
        <f t="shared" si="8"/>
        <v>0</v>
      </c>
      <c r="BH35" s="552"/>
      <c r="BI35" s="577">
        <f t="shared" si="9"/>
        <v>0</v>
      </c>
      <c r="BJ35" s="552"/>
      <c r="BK35" s="552"/>
      <c r="BL35" s="552"/>
      <c r="BM35" s="552"/>
      <c r="BN35" s="552"/>
      <c r="BO35" s="552"/>
      <c r="BP35" s="552"/>
      <c r="BQ35" s="552"/>
      <c r="BR35" s="552"/>
      <c r="BS35" s="552"/>
      <c r="BT35" s="552"/>
      <c r="BU35" s="552"/>
      <c r="BV35" s="552"/>
      <c r="BW35" s="552"/>
    </row>
    <row r="36" spans="1:75">
      <c r="A36" s="552"/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  <c r="M36" s="552" t="e">
        <f>VLOOKUP(L36,'償却率（定額法）'!$B$6:$C$104,2)</f>
        <v>#N/A</v>
      </c>
      <c r="N36" s="572"/>
      <c r="O36" s="572"/>
      <c r="P36" s="573">
        <f t="shared" si="4"/>
        <v>0</v>
      </c>
      <c r="Q36" s="574">
        <f t="shared" si="0"/>
        <v>1900</v>
      </c>
      <c r="R36" s="574">
        <f t="shared" si="5"/>
        <v>1</v>
      </c>
      <c r="S36" s="574">
        <f t="shared" si="6"/>
        <v>0</v>
      </c>
      <c r="T36" s="552" t="str">
        <f t="shared" si="1"/>
        <v/>
      </c>
      <c r="U36" s="575"/>
      <c r="V36" s="552"/>
      <c r="W36" s="552"/>
      <c r="X36" s="576">
        <f t="shared" si="10"/>
        <v>0</v>
      </c>
      <c r="Y36" s="576">
        <f t="shared" si="11"/>
        <v>0</v>
      </c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82">
        <f t="shared" si="3"/>
        <v>0</v>
      </c>
      <c r="AO36" s="552"/>
      <c r="AP36" s="577">
        <f t="shared" si="7"/>
        <v>0</v>
      </c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2"/>
      <c r="BD36" s="552"/>
      <c r="BE36" s="552"/>
      <c r="BF36" s="552"/>
      <c r="BG36" s="574">
        <f t="shared" si="8"/>
        <v>0</v>
      </c>
      <c r="BH36" s="552"/>
      <c r="BI36" s="577">
        <f t="shared" si="9"/>
        <v>0</v>
      </c>
      <c r="BJ36" s="552"/>
      <c r="BK36" s="552"/>
      <c r="BL36" s="552"/>
      <c r="BM36" s="552"/>
      <c r="BN36" s="552"/>
      <c r="BO36" s="552"/>
      <c r="BP36" s="552"/>
      <c r="BQ36" s="552"/>
      <c r="BR36" s="552"/>
      <c r="BS36" s="552"/>
      <c r="BT36" s="552"/>
      <c r="BU36" s="552"/>
      <c r="BV36" s="552"/>
      <c r="BW36" s="552"/>
    </row>
    <row r="37" spans="1:75">
      <c r="A37" s="552"/>
      <c r="B37" s="552"/>
      <c r="C37" s="552"/>
      <c r="D37" s="552"/>
      <c r="E37" s="552"/>
      <c r="F37" s="552"/>
      <c r="G37" s="552"/>
      <c r="H37" s="552"/>
      <c r="I37" s="552"/>
      <c r="J37" s="552"/>
      <c r="K37" s="552"/>
      <c r="L37" s="552"/>
      <c r="M37" s="552" t="e">
        <f>VLOOKUP(L37,'償却率（定額法）'!$B$6:$C$104,2)</f>
        <v>#N/A</v>
      </c>
      <c r="N37" s="572"/>
      <c r="O37" s="572"/>
      <c r="P37" s="573">
        <f t="shared" si="4"/>
        <v>0</v>
      </c>
      <c r="Q37" s="574">
        <f t="shared" si="0"/>
        <v>1900</v>
      </c>
      <c r="R37" s="574">
        <f t="shared" si="5"/>
        <v>1</v>
      </c>
      <c r="S37" s="574">
        <f t="shared" si="6"/>
        <v>0</v>
      </c>
      <c r="T37" s="552" t="str">
        <f t="shared" si="1"/>
        <v/>
      </c>
      <c r="U37" s="575"/>
      <c r="V37" s="552"/>
      <c r="W37" s="552"/>
      <c r="X37" s="576">
        <f t="shared" ref="X37:X68" si="12">IF(BG37=0,0,IF(BG37&gt;L37,U37-1,ROUND((U37*M37)*(BG37-1),0)))</f>
        <v>0</v>
      </c>
      <c r="Y37" s="576">
        <f t="shared" si="11"/>
        <v>0</v>
      </c>
      <c r="Z37" s="552"/>
      <c r="AA37" s="552"/>
      <c r="AB37" s="552"/>
      <c r="AC37" s="552"/>
      <c r="AD37" s="552"/>
      <c r="AE37" s="552"/>
      <c r="AF37" s="552"/>
      <c r="AG37" s="552"/>
      <c r="AH37" s="552"/>
      <c r="AI37" s="552"/>
      <c r="AJ37" s="552"/>
      <c r="AK37" s="552"/>
      <c r="AL37" s="552"/>
      <c r="AM37" s="552"/>
      <c r="AN37" s="582">
        <f t="shared" si="3"/>
        <v>0</v>
      </c>
      <c r="AO37" s="552"/>
      <c r="AP37" s="577">
        <f t="shared" si="7"/>
        <v>0</v>
      </c>
      <c r="AQ37" s="552"/>
      <c r="AR37" s="552"/>
      <c r="AS37" s="552"/>
      <c r="AT37" s="552"/>
      <c r="AU37" s="552"/>
      <c r="AV37" s="552"/>
      <c r="AW37" s="552"/>
      <c r="AX37" s="552"/>
      <c r="AY37" s="552"/>
      <c r="AZ37" s="552"/>
      <c r="BA37" s="552"/>
      <c r="BB37" s="552"/>
      <c r="BC37" s="552"/>
      <c r="BD37" s="552"/>
      <c r="BE37" s="552"/>
      <c r="BF37" s="552"/>
      <c r="BG37" s="574">
        <f t="shared" si="8"/>
        <v>0</v>
      </c>
      <c r="BH37" s="552"/>
      <c r="BI37" s="577">
        <f t="shared" si="9"/>
        <v>0</v>
      </c>
      <c r="BJ37" s="552"/>
      <c r="BK37" s="552"/>
      <c r="BL37" s="552"/>
      <c r="BM37" s="552"/>
      <c r="BN37" s="552"/>
      <c r="BO37" s="552"/>
      <c r="BP37" s="552"/>
      <c r="BQ37" s="552"/>
      <c r="BR37" s="552"/>
      <c r="BS37" s="552"/>
      <c r="BT37" s="552"/>
      <c r="BU37" s="552"/>
      <c r="BV37" s="552"/>
      <c r="BW37" s="552"/>
    </row>
    <row r="38" spans="1:75">
      <c r="A38" s="552"/>
      <c r="B38" s="552"/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 t="e">
        <f>VLOOKUP(L38,'償却率（定額法）'!$B$6:$C$104,2)</f>
        <v>#N/A</v>
      </c>
      <c r="N38" s="572"/>
      <c r="O38" s="572"/>
      <c r="P38" s="573">
        <f t="shared" si="4"/>
        <v>0</v>
      </c>
      <c r="Q38" s="574">
        <f t="shared" si="0"/>
        <v>1900</v>
      </c>
      <c r="R38" s="574">
        <f t="shared" si="5"/>
        <v>1</v>
      </c>
      <c r="S38" s="574">
        <f t="shared" si="6"/>
        <v>0</v>
      </c>
      <c r="T38" s="552" t="str">
        <f t="shared" si="1"/>
        <v/>
      </c>
      <c r="U38" s="575"/>
      <c r="V38" s="552"/>
      <c r="W38" s="552"/>
      <c r="X38" s="576">
        <f t="shared" si="12"/>
        <v>0</v>
      </c>
      <c r="Y38" s="576">
        <f t="shared" si="11"/>
        <v>0</v>
      </c>
      <c r="Z38" s="552"/>
      <c r="AA38" s="552"/>
      <c r="AB38" s="552"/>
      <c r="AC38" s="552"/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82">
        <f t="shared" si="3"/>
        <v>0</v>
      </c>
      <c r="AO38" s="552"/>
      <c r="AP38" s="577">
        <f t="shared" si="7"/>
        <v>0</v>
      </c>
      <c r="AQ38" s="552"/>
      <c r="AR38" s="552"/>
      <c r="AS38" s="552"/>
      <c r="AT38" s="552"/>
      <c r="AU38" s="552"/>
      <c r="AV38" s="552"/>
      <c r="AW38" s="552"/>
      <c r="AX38" s="552"/>
      <c r="AY38" s="552"/>
      <c r="AZ38" s="552"/>
      <c r="BA38" s="552"/>
      <c r="BB38" s="552"/>
      <c r="BC38" s="552"/>
      <c r="BD38" s="552"/>
      <c r="BE38" s="552"/>
      <c r="BF38" s="552"/>
      <c r="BG38" s="574">
        <f t="shared" si="8"/>
        <v>0</v>
      </c>
      <c r="BH38" s="552"/>
      <c r="BI38" s="577">
        <f t="shared" si="9"/>
        <v>0</v>
      </c>
      <c r="BJ38" s="552"/>
      <c r="BK38" s="552"/>
      <c r="BL38" s="552"/>
      <c r="BM38" s="552"/>
      <c r="BN38" s="552"/>
      <c r="BO38" s="552"/>
      <c r="BP38" s="552"/>
      <c r="BQ38" s="552"/>
      <c r="BR38" s="552"/>
      <c r="BS38" s="552"/>
      <c r="BT38" s="552"/>
      <c r="BU38" s="552"/>
      <c r="BV38" s="552"/>
      <c r="BW38" s="552"/>
    </row>
    <row r="39" spans="1:75">
      <c r="A39" s="552"/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552"/>
      <c r="M39" s="552" t="e">
        <f>VLOOKUP(L39,'償却率（定額法）'!$B$6:$C$104,2)</f>
        <v>#N/A</v>
      </c>
      <c r="N39" s="572"/>
      <c r="O39" s="572"/>
      <c r="P39" s="573">
        <f t="shared" si="4"/>
        <v>0</v>
      </c>
      <c r="Q39" s="574">
        <f t="shared" si="0"/>
        <v>1900</v>
      </c>
      <c r="R39" s="574">
        <f t="shared" si="5"/>
        <v>1</v>
      </c>
      <c r="S39" s="574">
        <f t="shared" si="6"/>
        <v>0</v>
      </c>
      <c r="T39" s="552" t="str">
        <f t="shared" si="1"/>
        <v/>
      </c>
      <c r="U39" s="575"/>
      <c r="V39" s="552"/>
      <c r="W39" s="552"/>
      <c r="X39" s="576">
        <f t="shared" si="12"/>
        <v>0</v>
      </c>
      <c r="Y39" s="576">
        <f t="shared" si="11"/>
        <v>0</v>
      </c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82">
        <f t="shared" si="3"/>
        <v>0</v>
      </c>
      <c r="AO39" s="552"/>
      <c r="AP39" s="577">
        <f t="shared" si="7"/>
        <v>0</v>
      </c>
      <c r="AQ39" s="552"/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74">
        <f t="shared" si="8"/>
        <v>0</v>
      </c>
      <c r="BH39" s="552"/>
      <c r="BI39" s="577">
        <f t="shared" si="9"/>
        <v>0</v>
      </c>
      <c r="BJ39" s="552"/>
      <c r="BK39" s="552"/>
      <c r="BL39" s="552"/>
      <c r="BM39" s="552"/>
      <c r="BN39" s="552"/>
      <c r="BO39" s="552"/>
      <c r="BP39" s="552"/>
      <c r="BQ39" s="552"/>
      <c r="BR39" s="552"/>
      <c r="BS39" s="552"/>
      <c r="BT39" s="552"/>
      <c r="BU39" s="552"/>
      <c r="BV39" s="552"/>
      <c r="BW39" s="552"/>
    </row>
    <row r="40" spans="1:75">
      <c r="A40" s="552"/>
      <c r="B40" s="552"/>
      <c r="C40" s="552"/>
      <c r="D40" s="552"/>
      <c r="E40" s="552"/>
      <c r="F40" s="552"/>
      <c r="G40" s="552"/>
      <c r="H40" s="552"/>
      <c r="I40" s="552"/>
      <c r="J40" s="552"/>
      <c r="K40" s="552"/>
      <c r="L40" s="552"/>
      <c r="M40" s="552" t="e">
        <f>VLOOKUP(L40,'償却率（定額法）'!$B$6:$C$104,2)</f>
        <v>#N/A</v>
      </c>
      <c r="N40" s="572"/>
      <c r="O40" s="572"/>
      <c r="P40" s="573">
        <f t="shared" si="4"/>
        <v>0</v>
      </c>
      <c r="Q40" s="574">
        <f t="shared" si="0"/>
        <v>1900</v>
      </c>
      <c r="R40" s="574">
        <f t="shared" si="5"/>
        <v>1</v>
      </c>
      <c r="S40" s="574">
        <f t="shared" si="6"/>
        <v>0</v>
      </c>
      <c r="T40" s="552" t="str">
        <f t="shared" si="1"/>
        <v/>
      </c>
      <c r="U40" s="575"/>
      <c r="V40" s="552"/>
      <c r="W40" s="552"/>
      <c r="X40" s="576">
        <f t="shared" si="12"/>
        <v>0</v>
      </c>
      <c r="Y40" s="576">
        <f t="shared" si="11"/>
        <v>0</v>
      </c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82">
        <f t="shared" si="3"/>
        <v>0</v>
      </c>
      <c r="AO40" s="552"/>
      <c r="AP40" s="577">
        <f t="shared" si="7"/>
        <v>0</v>
      </c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74">
        <f t="shared" si="8"/>
        <v>0</v>
      </c>
      <c r="BH40" s="552"/>
      <c r="BI40" s="577">
        <f t="shared" si="9"/>
        <v>0</v>
      </c>
      <c r="BJ40" s="552"/>
      <c r="BK40" s="552"/>
      <c r="BL40" s="552"/>
      <c r="BM40" s="552"/>
      <c r="BN40" s="552"/>
      <c r="BO40" s="552"/>
      <c r="BP40" s="552"/>
      <c r="BQ40" s="552"/>
      <c r="BR40" s="552"/>
      <c r="BS40" s="552"/>
      <c r="BT40" s="552"/>
      <c r="BU40" s="552"/>
      <c r="BV40" s="552"/>
      <c r="BW40" s="552"/>
    </row>
    <row r="41" spans="1:75">
      <c r="A41" s="552"/>
      <c r="B41" s="552"/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552" t="e">
        <f>VLOOKUP(L41,'償却率（定額法）'!$B$6:$C$104,2)</f>
        <v>#N/A</v>
      </c>
      <c r="N41" s="572"/>
      <c r="O41" s="572"/>
      <c r="P41" s="573">
        <f t="shared" si="4"/>
        <v>0</v>
      </c>
      <c r="Q41" s="574">
        <f t="shared" si="0"/>
        <v>1900</v>
      </c>
      <c r="R41" s="574">
        <f t="shared" si="5"/>
        <v>1</v>
      </c>
      <c r="S41" s="574">
        <f t="shared" si="6"/>
        <v>0</v>
      </c>
      <c r="T41" s="552" t="str">
        <f t="shared" si="1"/>
        <v/>
      </c>
      <c r="U41" s="575"/>
      <c r="V41" s="552"/>
      <c r="W41" s="552"/>
      <c r="X41" s="576">
        <f t="shared" si="12"/>
        <v>0</v>
      </c>
      <c r="Y41" s="576">
        <f t="shared" si="11"/>
        <v>0</v>
      </c>
      <c r="Z41" s="552"/>
      <c r="AA41" s="552"/>
      <c r="AB41" s="552"/>
      <c r="AC41" s="552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82">
        <f t="shared" si="3"/>
        <v>0</v>
      </c>
      <c r="AO41" s="552"/>
      <c r="AP41" s="577">
        <f t="shared" si="7"/>
        <v>0</v>
      </c>
      <c r="AQ41" s="552"/>
      <c r="AR41" s="552"/>
      <c r="AS41" s="552"/>
      <c r="AT41" s="552"/>
      <c r="AU41" s="552"/>
      <c r="AV41" s="552"/>
      <c r="AW41" s="552"/>
      <c r="AX41" s="552"/>
      <c r="AY41" s="552"/>
      <c r="AZ41" s="552"/>
      <c r="BA41" s="552"/>
      <c r="BB41" s="552"/>
      <c r="BC41" s="552"/>
      <c r="BD41" s="552"/>
      <c r="BE41" s="552"/>
      <c r="BF41" s="552"/>
      <c r="BG41" s="574">
        <f t="shared" si="8"/>
        <v>0</v>
      </c>
      <c r="BH41" s="552"/>
      <c r="BI41" s="577">
        <f t="shared" si="9"/>
        <v>0</v>
      </c>
      <c r="BJ41" s="552"/>
      <c r="BK41" s="552"/>
      <c r="BL41" s="552"/>
      <c r="BM41" s="552"/>
      <c r="BN41" s="552"/>
      <c r="BO41" s="552"/>
      <c r="BP41" s="552"/>
      <c r="BQ41" s="552"/>
      <c r="BR41" s="552"/>
      <c r="BS41" s="552"/>
      <c r="BT41" s="552"/>
      <c r="BU41" s="552"/>
      <c r="BV41" s="552"/>
      <c r="BW41" s="552"/>
    </row>
    <row r="42" spans="1:75">
      <c r="A42" s="552"/>
      <c r="B42" s="552"/>
      <c r="C42" s="552"/>
      <c r="D42" s="552"/>
      <c r="E42" s="552"/>
      <c r="F42" s="552"/>
      <c r="G42" s="552"/>
      <c r="H42" s="552"/>
      <c r="I42" s="552"/>
      <c r="J42" s="552"/>
      <c r="K42" s="552"/>
      <c r="L42" s="552"/>
      <c r="M42" s="552" t="e">
        <f>VLOOKUP(L42,'償却率（定額法）'!$B$6:$C$104,2)</f>
        <v>#N/A</v>
      </c>
      <c r="N42" s="572"/>
      <c r="O42" s="572"/>
      <c r="P42" s="573">
        <f t="shared" si="4"/>
        <v>0</v>
      </c>
      <c r="Q42" s="574">
        <f t="shared" si="0"/>
        <v>1900</v>
      </c>
      <c r="R42" s="574">
        <f t="shared" si="5"/>
        <v>1</v>
      </c>
      <c r="S42" s="574">
        <f t="shared" si="6"/>
        <v>0</v>
      </c>
      <c r="T42" s="552" t="str">
        <f t="shared" si="1"/>
        <v/>
      </c>
      <c r="U42" s="575"/>
      <c r="V42" s="552"/>
      <c r="W42" s="552"/>
      <c r="X42" s="576">
        <f t="shared" si="12"/>
        <v>0</v>
      </c>
      <c r="Y42" s="576">
        <f t="shared" si="11"/>
        <v>0</v>
      </c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82">
        <f t="shared" si="3"/>
        <v>0</v>
      </c>
      <c r="AO42" s="552"/>
      <c r="AP42" s="577">
        <f t="shared" si="7"/>
        <v>0</v>
      </c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  <c r="BB42" s="552"/>
      <c r="BC42" s="552"/>
      <c r="BD42" s="552"/>
      <c r="BE42" s="552"/>
      <c r="BF42" s="552"/>
      <c r="BG42" s="574">
        <f t="shared" si="8"/>
        <v>0</v>
      </c>
      <c r="BH42" s="552"/>
      <c r="BI42" s="577">
        <f t="shared" si="9"/>
        <v>0</v>
      </c>
      <c r="BJ42" s="552"/>
      <c r="BK42" s="552"/>
      <c r="BL42" s="552"/>
      <c r="BM42" s="552"/>
      <c r="BN42" s="552"/>
      <c r="BO42" s="552"/>
      <c r="BP42" s="552"/>
      <c r="BQ42" s="552"/>
      <c r="BR42" s="552"/>
      <c r="BS42" s="552"/>
      <c r="BT42" s="552"/>
      <c r="BU42" s="552"/>
      <c r="BV42" s="552"/>
      <c r="BW42" s="552"/>
    </row>
    <row r="43" spans="1:75">
      <c r="A43" s="552"/>
      <c r="B43" s="552"/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 t="e">
        <f>VLOOKUP(L43,'償却率（定額法）'!$B$6:$C$104,2)</f>
        <v>#N/A</v>
      </c>
      <c r="N43" s="572"/>
      <c r="O43" s="572"/>
      <c r="P43" s="573">
        <f t="shared" si="4"/>
        <v>0</v>
      </c>
      <c r="Q43" s="574">
        <f t="shared" si="0"/>
        <v>1900</v>
      </c>
      <c r="R43" s="574">
        <f t="shared" si="5"/>
        <v>1</v>
      </c>
      <c r="S43" s="574">
        <f t="shared" si="6"/>
        <v>0</v>
      </c>
      <c r="T43" s="552" t="str">
        <f t="shared" si="1"/>
        <v/>
      </c>
      <c r="U43" s="575"/>
      <c r="V43" s="552"/>
      <c r="W43" s="552"/>
      <c r="X43" s="576">
        <f t="shared" si="12"/>
        <v>0</v>
      </c>
      <c r="Y43" s="576">
        <f t="shared" si="11"/>
        <v>0</v>
      </c>
      <c r="Z43" s="552"/>
      <c r="AA43" s="552"/>
      <c r="AB43" s="552"/>
      <c r="AC43" s="552"/>
      <c r="AD43" s="552"/>
      <c r="AE43" s="552"/>
      <c r="AF43" s="552"/>
      <c r="AG43" s="552"/>
      <c r="AH43" s="552"/>
      <c r="AI43" s="552"/>
      <c r="AJ43" s="552"/>
      <c r="AK43" s="552"/>
      <c r="AL43" s="552"/>
      <c r="AM43" s="552"/>
      <c r="AN43" s="582">
        <f t="shared" si="3"/>
        <v>0</v>
      </c>
      <c r="AO43" s="552"/>
      <c r="AP43" s="577">
        <f t="shared" si="7"/>
        <v>0</v>
      </c>
      <c r="AQ43" s="552"/>
      <c r="AR43" s="552"/>
      <c r="AS43" s="552"/>
      <c r="AT43" s="552"/>
      <c r="AU43" s="552"/>
      <c r="AV43" s="552"/>
      <c r="AW43" s="552"/>
      <c r="AX43" s="552"/>
      <c r="AY43" s="552"/>
      <c r="AZ43" s="552"/>
      <c r="BA43" s="552"/>
      <c r="BB43" s="552"/>
      <c r="BC43" s="552"/>
      <c r="BD43" s="552"/>
      <c r="BE43" s="552"/>
      <c r="BF43" s="552"/>
      <c r="BG43" s="574">
        <f t="shared" si="8"/>
        <v>0</v>
      </c>
      <c r="BH43" s="552"/>
      <c r="BI43" s="577">
        <f t="shared" si="9"/>
        <v>0</v>
      </c>
      <c r="BJ43" s="552"/>
      <c r="BK43" s="552"/>
      <c r="BL43" s="552"/>
      <c r="BM43" s="552"/>
      <c r="BN43" s="552"/>
      <c r="BO43" s="552"/>
      <c r="BP43" s="552"/>
      <c r="BQ43" s="552"/>
      <c r="BR43" s="552"/>
      <c r="BS43" s="552"/>
      <c r="BT43" s="552"/>
      <c r="BU43" s="552"/>
      <c r="BV43" s="552"/>
      <c r="BW43" s="552"/>
    </row>
    <row r="44" spans="1:75">
      <c r="A44" s="552"/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 t="e">
        <f>VLOOKUP(L44,'償却率（定額法）'!$B$6:$C$104,2)</f>
        <v>#N/A</v>
      </c>
      <c r="N44" s="572"/>
      <c r="O44" s="572"/>
      <c r="P44" s="573">
        <f t="shared" si="4"/>
        <v>0</v>
      </c>
      <c r="Q44" s="574">
        <f t="shared" si="0"/>
        <v>1900</v>
      </c>
      <c r="R44" s="574">
        <f t="shared" si="5"/>
        <v>1</v>
      </c>
      <c r="S44" s="574">
        <f t="shared" si="6"/>
        <v>0</v>
      </c>
      <c r="T44" s="552" t="str">
        <f t="shared" si="1"/>
        <v/>
      </c>
      <c r="U44" s="575"/>
      <c r="V44" s="552"/>
      <c r="W44" s="552"/>
      <c r="X44" s="576">
        <f t="shared" si="12"/>
        <v>0</v>
      </c>
      <c r="Y44" s="576">
        <f t="shared" si="11"/>
        <v>0</v>
      </c>
      <c r="Z44" s="552"/>
      <c r="AA44" s="552"/>
      <c r="AB44" s="552"/>
      <c r="AC44" s="552"/>
      <c r="AD44" s="552"/>
      <c r="AE44" s="552"/>
      <c r="AF44" s="552"/>
      <c r="AG44" s="552"/>
      <c r="AH44" s="552"/>
      <c r="AI44" s="552"/>
      <c r="AJ44" s="552"/>
      <c r="AK44" s="552"/>
      <c r="AL44" s="552"/>
      <c r="AM44" s="552"/>
      <c r="AN44" s="582">
        <f t="shared" si="3"/>
        <v>0</v>
      </c>
      <c r="AO44" s="552"/>
      <c r="AP44" s="577">
        <f t="shared" si="7"/>
        <v>0</v>
      </c>
      <c r="AQ44" s="552"/>
      <c r="AR44" s="552"/>
      <c r="AS44" s="552"/>
      <c r="AT44" s="552"/>
      <c r="AU44" s="552"/>
      <c r="AV44" s="552"/>
      <c r="AW44" s="552"/>
      <c r="AX44" s="552"/>
      <c r="AY44" s="552"/>
      <c r="AZ44" s="552"/>
      <c r="BA44" s="552"/>
      <c r="BB44" s="552"/>
      <c r="BC44" s="552"/>
      <c r="BD44" s="552"/>
      <c r="BE44" s="552"/>
      <c r="BF44" s="552"/>
      <c r="BG44" s="574">
        <f t="shared" si="8"/>
        <v>0</v>
      </c>
      <c r="BH44" s="552"/>
      <c r="BI44" s="577">
        <f t="shared" si="9"/>
        <v>0</v>
      </c>
      <c r="BJ44" s="552"/>
      <c r="BK44" s="552"/>
      <c r="BL44" s="552"/>
      <c r="BM44" s="552"/>
      <c r="BN44" s="552"/>
      <c r="BO44" s="552"/>
      <c r="BP44" s="552"/>
      <c r="BQ44" s="552"/>
      <c r="BR44" s="552"/>
      <c r="BS44" s="552"/>
      <c r="BT44" s="552"/>
      <c r="BU44" s="552"/>
      <c r="BV44" s="552"/>
      <c r="BW44" s="552"/>
    </row>
    <row r="45" spans="1:75">
      <c r="A45" s="552"/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 t="e">
        <f>VLOOKUP(L45,'償却率（定額法）'!$B$6:$C$104,2)</f>
        <v>#N/A</v>
      </c>
      <c r="N45" s="572"/>
      <c r="O45" s="572"/>
      <c r="P45" s="573">
        <f t="shared" si="4"/>
        <v>0</v>
      </c>
      <c r="Q45" s="574">
        <f t="shared" si="0"/>
        <v>1900</v>
      </c>
      <c r="R45" s="574">
        <f t="shared" si="5"/>
        <v>1</v>
      </c>
      <c r="S45" s="574">
        <f t="shared" si="6"/>
        <v>0</v>
      </c>
      <c r="T45" s="552" t="str">
        <f t="shared" si="1"/>
        <v/>
      </c>
      <c r="U45" s="575"/>
      <c r="V45" s="552"/>
      <c r="W45" s="552"/>
      <c r="X45" s="576">
        <f t="shared" si="12"/>
        <v>0</v>
      </c>
      <c r="Y45" s="576">
        <f t="shared" si="11"/>
        <v>0</v>
      </c>
      <c r="Z45" s="552"/>
      <c r="AA45" s="552"/>
      <c r="AB45" s="552"/>
      <c r="AC45" s="552"/>
      <c r="AD45" s="552"/>
      <c r="AE45" s="552"/>
      <c r="AF45" s="552"/>
      <c r="AG45" s="552"/>
      <c r="AH45" s="552"/>
      <c r="AI45" s="552"/>
      <c r="AJ45" s="552"/>
      <c r="AK45" s="552"/>
      <c r="AL45" s="552"/>
      <c r="AM45" s="552"/>
      <c r="AN45" s="582">
        <f t="shared" si="3"/>
        <v>0</v>
      </c>
      <c r="AO45" s="552"/>
      <c r="AP45" s="577">
        <f t="shared" si="7"/>
        <v>0</v>
      </c>
      <c r="AQ45" s="552"/>
      <c r="AR45" s="552"/>
      <c r="AS45" s="552"/>
      <c r="AT45" s="552"/>
      <c r="AU45" s="552"/>
      <c r="AV45" s="552"/>
      <c r="AW45" s="552"/>
      <c r="AX45" s="552"/>
      <c r="AY45" s="552"/>
      <c r="AZ45" s="552"/>
      <c r="BA45" s="552"/>
      <c r="BB45" s="552"/>
      <c r="BC45" s="552"/>
      <c r="BD45" s="552"/>
      <c r="BE45" s="552"/>
      <c r="BF45" s="552"/>
      <c r="BG45" s="574">
        <f t="shared" si="8"/>
        <v>0</v>
      </c>
      <c r="BH45" s="552"/>
      <c r="BI45" s="577">
        <f t="shared" si="9"/>
        <v>0</v>
      </c>
      <c r="BJ45" s="552"/>
      <c r="BK45" s="552"/>
      <c r="BL45" s="552"/>
      <c r="BM45" s="552"/>
      <c r="BN45" s="552"/>
      <c r="BO45" s="552"/>
      <c r="BP45" s="552"/>
      <c r="BQ45" s="552"/>
      <c r="BR45" s="552"/>
      <c r="BS45" s="552"/>
      <c r="BT45" s="552"/>
      <c r="BU45" s="552"/>
      <c r="BV45" s="552"/>
      <c r="BW45" s="552"/>
    </row>
    <row r="46" spans="1:75">
      <c r="A46" s="552"/>
      <c r="B46" s="552"/>
      <c r="C46" s="552"/>
      <c r="D46" s="552"/>
      <c r="E46" s="552"/>
      <c r="F46" s="552"/>
      <c r="G46" s="552"/>
      <c r="H46" s="552"/>
      <c r="I46" s="552"/>
      <c r="J46" s="552"/>
      <c r="K46" s="552"/>
      <c r="L46" s="552"/>
      <c r="M46" s="552" t="e">
        <f>VLOOKUP(L46,'償却率（定額法）'!$B$6:$C$104,2)</f>
        <v>#N/A</v>
      </c>
      <c r="N46" s="572"/>
      <c r="O46" s="572"/>
      <c r="P46" s="573">
        <f t="shared" si="4"/>
        <v>0</v>
      </c>
      <c r="Q46" s="574">
        <f t="shared" si="0"/>
        <v>1900</v>
      </c>
      <c r="R46" s="574">
        <f t="shared" si="5"/>
        <v>1</v>
      </c>
      <c r="S46" s="574">
        <f t="shared" si="6"/>
        <v>0</v>
      </c>
      <c r="T46" s="552" t="str">
        <f t="shared" si="1"/>
        <v/>
      </c>
      <c r="U46" s="575"/>
      <c r="V46" s="552"/>
      <c r="W46" s="552"/>
      <c r="X46" s="576">
        <f t="shared" si="12"/>
        <v>0</v>
      </c>
      <c r="Y46" s="576">
        <f t="shared" si="11"/>
        <v>0</v>
      </c>
      <c r="Z46" s="552"/>
      <c r="AA46" s="552"/>
      <c r="AB46" s="552"/>
      <c r="AC46" s="552"/>
      <c r="AD46" s="552"/>
      <c r="AE46" s="552"/>
      <c r="AF46" s="552"/>
      <c r="AG46" s="552"/>
      <c r="AH46" s="552"/>
      <c r="AI46" s="552"/>
      <c r="AJ46" s="552"/>
      <c r="AK46" s="552"/>
      <c r="AL46" s="552"/>
      <c r="AM46" s="552"/>
      <c r="AN46" s="582">
        <f t="shared" si="3"/>
        <v>0</v>
      </c>
      <c r="AO46" s="552"/>
      <c r="AP46" s="577">
        <f t="shared" si="7"/>
        <v>0</v>
      </c>
      <c r="AQ46" s="552"/>
      <c r="AR46" s="552"/>
      <c r="AS46" s="552"/>
      <c r="AT46" s="552"/>
      <c r="AU46" s="552"/>
      <c r="AV46" s="552"/>
      <c r="AW46" s="552"/>
      <c r="AX46" s="552"/>
      <c r="AY46" s="552"/>
      <c r="AZ46" s="552"/>
      <c r="BA46" s="552"/>
      <c r="BB46" s="552"/>
      <c r="BC46" s="552"/>
      <c r="BD46" s="552"/>
      <c r="BE46" s="552"/>
      <c r="BF46" s="552"/>
      <c r="BG46" s="574">
        <f t="shared" si="8"/>
        <v>0</v>
      </c>
      <c r="BH46" s="552"/>
      <c r="BI46" s="577">
        <f t="shared" si="9"/>
        <v>0</v>
      </c>
      <c r="BJ46" s="552"/>
      <c r="BK46" s="552"/>
      <c r="BL46" s="552"/>
      <c r="BM46" s="552"/>
      <c r="BN46" s="552"/>
      <c r="BO46" s="552"/>
      <c r="BP46" s="552"/>
      <c r="BQ46" s="552"/>
      <c r="BR46" s="552"/>
      <c r="BS46" s="552"/>
      <c r="BT46" s="552"/>
      <c r="BU46" s="552"/>
      <c r="BV46" s="552"/>
      <c r="BW46" s="552"/>
    </row>
    <row r="47" spans="1:75">
      <c r="A47" s="552"/>
      <c r="B47" s="552"/>
      <c r="C47" s="552"/>
      <c r="D47" s="552"/>
      <c r="E47" s="552"/>
      <c r="F47" s="552"/>
      <c r="G47" s="552"/>
      <c r="H47" s="552"/>
      <c r="I47" s="552"/>
      <c r="J47" s="552"/>
      <c r="K47" s="552"/>
      <c r="L47" s="552"/>
      <c r="M47" s="552" t="e">
        <f>VLOOKUP(L47,'償却率（定額法）'!$B$6:$C$104,2)</f>
        <v>#N/A</v>
      </c>
      <c r="N47" s="572"/>
      <c r="O47" s="572"/>
      <c r="P47" s="573">
        <f t="shared" si="4"/>
        <v>0</v>
      </c>
      <c r="Q47" s="574">
        <f t="shared" si="0"/>
        <v>1900</v>
      </c>
      <c r="R47" s="574">
        <f t="shared" si="5"/>
        <v>1</v>
      </c>
      <c r="S47" s="574">
        <f t="shared" si="6"/>
        <v>0</v>
      </c>
      <c r="T47" s="552" t="str">
        <f t="shared" si="1"/>
        <v/>
      </c>
      <c r="U47" s="575"/>
      <c r="V47" s="552"/>
      <c r="W47" s="552"/>
      <c r="X47" s="576">
        <f t="shared" si="12"/>
        <v>0</v>
      </c>
      <c r="Y47" s="576">
        <f t="shared" si="11"/>
        <v>0</v>
      </c>
      <c r="Z47" s="552"/>
      <c r="AA47" s="552"/>
      <c r="AB47" s="552"/>
      <c r="AC47" s="552"/>
      <c r="AD47" s="552"/>
      <c r="AE47" s="552"/>
      <c r="AF47" s="552"/>
      <c r="AG47" s="552"/>
      <c r="AH47" s="552"/>
      <c r="AI47" s="552"/>
      <c r="AJ47" s="552"/>
      <c r="AK47" s="552"/>
      <c r="AL47" s="552"/>
      <c r="AM47" s="552"/>
      <c r="AN47" s="582">
        <f t="shared" si="3"/>
        <v>0</v>
      </c>
      <c r="AO47" s="552"/>
      <c r="AP47" s="577">
        <f t="shared" si="7"/>
        <v>0</v>
      </c>
      <c r="AQ47" s="552"/>
      <c r="AR47" s="552"/>
      <c r="AS47" s="552"/>
      <c r="AT47" s="552"/>
      <c r="AU47" s="552"/>
      <c r="AV47" s="552"/>
      <c r="AW47" s="552"/>
      <c r="AX47" s="552"/>
      <c r="AY47" s="552"/>
      <c r="AZ47" s="552"/>
      <c r="BA47" s="552"/>
      <c r="BB47" s="552"/>
      <c r="BC47" s="552"/>
      <c r="BD47" s="552"/>
      <c r="BE47" s="552"/>
      <c r="BF47" s="552"/>
      <c r="BG47" s="574">
        <f t="shared" si="8"/>
        <v>0</v>
      </c>
      <c r="BH47" s="552"/>
      <c r="BI47" s="577">
        <f t="shared" si="9"/>
        <v>0</v>
      </c>
      <c r="BJ47" s="552"/>
      <c r="BK47" s="552"/>
      <c r="BL47" s="552"/>
      <c r="BM47" s="552"/>
      <c r="BN47" s="552"/>
      <c r="BO47" s="552"/>
      <c r="BP47" s="552"/>
      <c r="BQ47" s="552"/>
      <c r="BR47" s="552"/>
      <c r="BS47" s="552"/>
      <c r="BT47" s="552"/>
      <c r="BU47" s="552"/>
      <c r="BV47" s="552"/>
      <c r="BW47" s="552"/>
    </row>
    <row r="48" spans="1:75">
      <c r="A48" s="552"/>
      <c r="B48" s="552"/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 t="e">
        <f>VLOOKUP(L48,'償却率（定額法）'!$B$6:$C$104,2)</f>
        <v>#N/A</v>
      </c>
      <c r="N48" s="572"/>
      <c r="O48" s="572"/>
      <c r="P48" s="573">
        <f t="shared" si="4"/>
        <v>0</v>
      </c>
      <c r="Q48" s="574">
        <f t="shared" si="0"/>
        <v>1900</v>
      </c>
      <c r="R48" s="574">
        <f t="shared" si="5"/>
        <v>1</v>
      </c>
      <c r="S48" s="574">
        <f t="shared" si="6"/>
        <v>0</v>
      </c>
      <c r="T48" s="552" t="str">
        <f t="shared" si="1"/>
        <v/>
      </c>
      <c r="U48" s="575"/>
      <c r="V48" s="552"/>
      <c r="W48" s="552"/>
      <c r="X48" s="576">
        <f t="shared" si="12"/>
        <v>0</v>
      </c>
      <c r="Y48" s="576">
        <f t="shared" si="11"/>
        <v>0</v>
      </c>
      <c r="Z48" s="552"/>
      <c r="AA48" s="552"/>
      <c r="AB48" s="552"/>
      <c r="AC48" s="552"/>
      <c r="AD48" s="552"/>
      <c r="AE48" s="552"/>
      <c r="AF48" s="552"/>
      <c r="AG48" s="552"/>
      <c r="AH48" s="552"/>
      <c r="AI48" s="552"/>
      <c r="AJ48" s="552"/>
      <c r="AK48" s="552"/>
      <c r="AL48" s="552"/>
      <c r="AM48" s="552"/>
      <c r="AN48" s="582">
        <f t="shared" si="3"/>
        <v>0</v>
      </c>
      <c r="AO48" s="552"/>
      <c r="AP48" s="577">
        <f t="shared" si="7"/>
        <v>0</v>
      </c>
      <c r="AQ48" s="552"/>
      <c r="AR48" s="552"/>
      <c r="AS48" s="552"/>
      <c r="AT48" s="552"/>
      <c r="AU48" s="552"/>
      <c r="AV48" s="552"/>
      <c r="AW48" s="552"/>
      <c r="AX48" s="552"/>
      <c r="AY48" s="552"/>
      <c r="AZ48" s="552"/>
      <c r="BA48" s="552"/>
      <c r="BB48" s="552"/>
      <c r="BC48" s="552"/>
      <c r="BD48" s="552"/>
      <c r="BE48" s="552"/>
      <c r="BF48" s="552"/>
      <c r="BG48" s="574">
        <f t="shared" si="8"/>
        <v>0</v>
      </c>
      <c r="BH48" s="552"/>
      <c r="BI48" s="577">
        <f t="shared" si="9"/>
        <v>0</v>
      </c>
      <c r="BJ48" s="552"/>
      <c r="BK48" s="552"/>
      <c r="BL48" s="552"/>
      <c r="BM48" s="552"/>
      <c r="BN48" s="552"/>
      <c r="BO48" s="552"/>
      <c r="BP48" s="552"/>
      <c r="BQ48" s="552"/>
      <c r="BR48" s="552"/>
      <c r="BS48" s="552"/>
      <c r="BT48" s="552"/>
      <c r="BU48" s="552"/>
      <c r="BV48" s="552"/>
      <c r="BW48" s="552"/>
    </row>
    <row r="49" spans="1:75">
      <c r="A49" s="552"/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 t="e">
        <f>VLOOKUP(L49,'償却率（定額法）'!$B$6:$C$104,2)</f>
        <v>#N/A</v>
      </c>
      <c r="N49" s="572"/>
      <c r="O49" s="572"/>
      <c r="P49" s="573">
        <f t="shared" si="4"/>
        <v>0</v>
      </c>
      <c r="Q49" s="574">
        <f t="shared" si="0"/>
        <v>1900</v>
      </c>
      <c r="R49" s="574">
        <f t="shared" si="5"/>
        <v>1</v>
      </c>
      <c r="S49" s="574">
        <f t="shared" si="6"/>
        <v>0</v>
      </c>
      <c r="T49" s="552" t="str">
        <f t="shared" si="1"/>
        <v/>
      </c>
      <c r="U49" s="575"/>
      <c r="V49" s="552"/>
      <c r="W49" s="552"/>
      <c r="X49" s="576">
        <f t="shared" si="12"/>
        <v>0</v>
      </c>
      <c r="Y49" s="576">
        <f t="shared" si="11"/>
        <v>0</v>
      </c>
      <c r="Z49" s="552"/>
      <c r="AA49" s="552"/>
      <c r="AB49" s="552"/>
      <c r="AC49" s="552"/>
      <c r="AD49" s="552"/>
      <c r="AE49" s="552"/>
      <c r="AF49" s="552"/>
      <c r="AG49" s="552"/>
      <c r="AH49" s="552"/>
      <c r="AI49" s="552"/>
      <c r="AJ49" s="552"/>
      <c r="AK49" s="552"/>
      <c r="AL49" s="552"/>
      <c r="AM49" s="552"/>
      <c r="AN49" s="582">
        <f t="shared" si="3"/>
        <v>0</v>
      </c>
      <c r="AO49" s="552"/>
      <c r="AP49" s="577">
        <f t="shared" si="7"/>
        <v>0</v>
      </c>
      <c r="AQ49" s="552"/>
      <c r="AR49" s="552"/>
      <c r="AS49" s="552"/>
      <c r="AT49" s="552"/>
      <c r="AU49" s="552"/>
      <c r="AV49" s="552"/>
      <c r="AW49" s="552"/>
      <c r="AX49" s="552"/>
      <c r="AY49" s="552"/>
      <c r="AZ49" s="552"/>
      <c r="BA49" s="552"/>
      <c r="BB49" s="552"/>
      <c r="BC49" s="552"/>
      <c r="BD49" s="552"/>
      <c r="BE49" s="552"/>
      <c r="BF49" s="552"/>
      <c r="BG49" s="574">
        <f t="shared" si="8"/>
        <v>0</v>
      </c>
      <c r="BH49" s="552"/>
      <c r="BI49" s="577">
        <f t="shared" si="9"/>
        <v>0</v>
      </c>
      <c r="BJ49" s="552"/>
      <c r="BK49" s="552"/>
      <c r="BL49" s="552"/>
      <c r="BM49" s="552"/>
      <c r="BN49" s="552"/>
      <c r="BO49" s="552"/>
      <c r="BP49" s="552"/>
      <c r="BQ49" s="552"/>
      <c r="BR49" s="552"/>
      <c r="BS49" s="552"/>
      <c r="BT49" s="552"/>
      <c r="BU49" s="552"/>
      <c r="BV49" s="552"/>
      <c r="BW49" s="552"/>
    </row>
    <row r="50" spans="1:75">
      <c r="A50" s="552"/>
      <c r="B50" s="552"/>
      <c r="C50" s="552"/>
      <c r="D50" s="552"/>
      <c r="E50" s="552"/>
      <c r="F50" s="552"/>
      <c r="G50" s="552"/>
      <c r="H50" s="552"/>
      <c r="I50" s="552"/>
      <c r="J50" s="552"/>
      <c r="K50" s="552"/>
      <c r="L50" s="552"/>
      <c r="M50" s="552" t="e">
        <f>VLOOKUP(L50,'償却率（定額法）'!$B$6:$C$104,2)</f>
        <v>#N/A</v>
      </c>
      <c r="N50" s="572"/>
      <c r="O50" s="572"/>
      <c r="P50" s="573">
        <f t="shared" si="4"/>
        <v>0</v>
      </c>
      <c r="Q50" s="574">
        <f t="shared" si="0"/>
        <v>1900</v>
      </c>
      <c r="R50" s="574">
        <f t="shared" si="5"/>
        <v>1</v>
      </c>
      <c r="S50" s="574">
        <f t="shared" si="6"/>
        <v>0</v>
      </c>
      <c r="T50" s="552" t="str">
        <f t="shared" si="1"/>
        <v/>
      </c>
      <c r="U50" s="575"/>
      <c r="V50" s="552"/>
      <c r="W50" s="552"/>
      <c r="X50" s="576">
        <f t="shared" si="12"/>
        <v>0</v>
      </c>
      <c r="Y50" s="576">
        <f t="shared" si="11"/>
        <v>0</v>
      </c>
      <c r="Z50" s="552"/>
      <c r="AA50" s="552"/>
      <c r="AB50" s="552"/>
      <c r="AC50" s="552"/>
      <c r="AD50" s="552"/>
      <c r="AE50" s="552"/>
      <c r="AF50" s="552"/>
      <c r="AG50" s="552"/>
      <c r="AH50" s="552"/>
      <c r="AI50" s="552"/>
      <c r="AJ50" s="552"/>
      <c r="AK50" s="552"/>
      <c r="AL50" s="552"/>
      <c r="AM50" s="552"/>
      <c r="AN50" s="582">
        <f t="shared" si="3"/>
        <v>0</v>
      </c>
      <c r="AO50" s="552"/>
      <c r="AP50" s="577">
        <f t="shared" si="7"/>
        <v>0</v>
      </c>
      <c r="AQ50" s="552"/>
      <c r="AR50" s="552"/>
      <c r="AS50" s="552"/>
      <c r="AT50" s="552"/>
      <c r="AU50" s="552"/>
      <c r="AV50" s="552"/>
      <c r="AW50" s="552"/>
      <c r="AX50" s="552"/>
      <c r="AY50" s="552"/>
      <c r="AZ50" s="552"/>
      <c r="BA50" s="552"/>
      <c r="BB50" s="552"/>
      <c r="BC50" s="552"/>
      <c r="BD50" s="552"/>
      <c r="BE50" s="552"/>
      <c r="BF50" s="552"/>
      <c r="BG50" s="574">
        <f t="shared" si="8"/>
        <v>0</v>
      </c>
      <c r="BH50" s="552"/>
      <c r="BI50" s="577">
        <f t="shared" si="9"/>
        <v>0</v>
      </c>
      <c r="BJ50" s="552"/>
      <c r="BK50" s="552"/>
      <c r="BL50" s="552"/>
      <c r="BM50" s="552"/>
      <c r="BN50" s="552"/>
      <c r="BO50" s="552"/>
      <c r="BP50" s="552"/>
      <c r="BQ50" s="552"/>
      <c r="BR50" s="552"/>
      <c r="BS50" s="552"/>
      <c r="BT50" s="552"/>
      <c r="BU50" s="552"/>
      <c r="BV50" s="552"/>
      <c r="BW50" s="552"/>
    </row>
    <row r="51" spans="1:75">
      <c r="A51" s="552"/>
      <c r="B51" s="552"/>
      <c r="C51" s="552"/>
      <c r="D51" s="552"/>
      <c r="E51" s="552"/>
      <c r="F51" s="552"/>
      <c r="G51" s="552"/>
      <c r="H51" s="552"/>
      <c r="I51" s="552"/>
      <c r="J51" s="552"/>
      <c r="K51" s="552"/>
      <c r="L51" s="552"/>
      <c r="M51" s="552" t="e">
        <f>VLOOKUP(L51,'償却率（定額法）'!$B$6:$C$104,2)</f>
        <v>#N/A</v>
      </c>
      <c r="N51" s="572"/>
      <c r="O51" s="572"/>
      <c r="P51" s="573">
        <f t="shared" si="4"/>
        <v>0</v>
      </c>
      <c r="Q51" s="574">
        <f t="shared" si="0"/>
        <v>1900</v>
      </c>
      <c r="R51" s="574">
        <f t="shared" si="5"/>
        <v>1</v>
      </c>
      <c r="S51" s="574">
        <f t="shared" si="6"/>
        <v>0</v>
      </c>
      <c r="T51" s="552" t="str">
        <f t="shared" si="1"/>
        <v/>
      </c>
      <c r="U51" s="575"/>
      <c r="V51" s="552"/>
      <c r="W51" s="552"/>
      <c r="X51" s="576">
        <f t="shared" si="12"/>
        <v>0</v>
      </c>
      <c r="Y51" s="576">
        <f t="shared" si="11"/>
        <v>0</v>
      </c>
      <c r="Z51" s="552"/>
      <c r="AA51" s="552"/>
      <c r="AB51" s="552"/>
      <c r="AC51" s="552"/>
      <c r="AD51" s="552"/>
      <c r="AE51" s="552"/>
      <c r="AF51" s="552"/>
      <c r="AG51" s="552"/>
      <c r="AH51" s="552"/>
      <c r="AI51" s="552"/>
      <c r="AJ51" s="552"/>
      <c r="AK51" s="552"/>
      <c r="AL51" s="552"/>
      <c r="AM51" s="552"/>
      <c r="AN51" s="582">
        <f t="shared" si="3"/>
        <v>0</v>
      </c>
      <c r="AO51" s="552"/>
      <c r="AP51" s="577">
        <f t="shared" si="7"/>
        <v>0</v>
      </c>
      <c r="AQ51" s="552"/>
      <c r="AR51" s="552"/>
      <c r="AS51" s="552"/>
      <c r="AT51" s="552"/>
      <c r="AU51" s="552"/>
      <c r="AV51" s="552"/>
      <c r="AW51" s="552"/>
      <c r="AX51" s="552"/>
      <c r="AY51" s="552"/>
      <c r="AZ51" s="552"/>
      <c r="BA51" s="552"/>
      <c r="BB51" s="552"/>
      <c r="BC51" s="552"/>
      <c r="BD51" s="552"/>
      <c r="BE51" s="552"/>
      <c r="BF51" s="552"/>
      <c r="BG51" s="574">
        <f t="shared" si="8"/>
        <v>0</v>
      </c>
      <c r="BH51" s="552"/>
      <c r="BI51" s="577">
        <f t="shared" si="9"/>
        <v>0</v>
      </c>
      <c r="BJ51" s="552"/>
      <c r="BK51" s="552"/>
      <c r="BL51" s="552"/>
      <c r="BM51" s="552"/>
      <c r="BN51" s="552"/>
      <c r="BO51" s="552"/>
      <c r="BP51" s="552"/>
      <c r="BQ51" s="552"/>
      <c r="BR51" s="552"/>
      <c r="BS51" s="552"/>
      <c r="BT51" s="552"/>
      <c r="BU51" s="552"/>
      <c r="BV51" s="552"/>
      <c r="BW51" s="552"/>
    </row>
    <row r="52" spans="1:75">
      <c r="A52" s="552"/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 t="e">
        <f>VLOOKUP(L52,'償却率（定額法）'!$B$6:$C$104,2)</f>
        <v>#N/A</v>
      </c>
      <c r="N52" s="572"/>
      <c r="O52" s="572"/>
      <c r="P52" s="573">
        <f t="shared" si="4"/>
        <v>0</v>
      </c>
      <c r="Q52" s="574">
        <f t="shared" si="0"/>
        <v>1900</v>
      </c>
      <c r="R52" s="574">
        <f t="shared" si="5"/>
        <v>1</v>
      </c>
      <c r="S52" s="574">
        <f t="shared" si="6"/>
        <v>0</v>
      </c>
      <c r="T52" s="552" t="str">
        <f t="shared" si="1"/>
        <v/>
      </c>
      <c r="U52" s="575"/>
      <c r="V52" s="552"/>
      <c r="W52" s="552"/>
      <c r="X52" s="576">
        <f t="shared" si="12"/>
        <v>0</v>
      </c>
      <c r="Y52" s="576">
        <f t="shared" si="11"/>
        <v>0</v>
      </c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582">
        <f t="shared" si="3"/>
        <v>0</v>
      </c>
      <c r="AO52" s="552"/>
      <c r="AP52" s="577">
        <f t="shared" si="7"/>
        <v>0</v>
      </c>
      <c r="AQ52" s="552"/>
      <c r="AR52" s="552"/>
      <c r="AS52" s="552"/>
      <c r="AT52" s="552"/>
      <c r="AU52" s="552"/>
      <c r="AV52" s="552"/>
      <c r="AW52" s="552"/>
      <c r="AX52" s="552"/>
      <c r="AY52" s="552"/>
      <c r="AZ52" s="552"/>
      <c r="BA52" s="552"/>
      <c r="BB52" s="552"/>
      <c r="BC52" s="552"/>
      <c r="BD52" s="552"/>
      <c r="BE52" s="552"/>
      <c r="BF52" s="552"/>
      <c r="BG52" s="574">
        <f t="shared" si="8"/>
        <v>0</v>
      </c>
      <c r="BH52" s="552"/>
      <c r="BI52" s="577">
        <f t="shared" si="9"/>
        <v>0</v>
      </c>
      <c r="BJ52" s="552"/>
      <c r="BK52" s="552"/>
      <c r="BL52" s="552"/>
      <c r="BM52" s="552"/>
      <c r="BN52" s="552"/>
      <c r="BO52" s="552"/>
      <c r="BP52" s="552"/>
      <c r="BQ52" s="552"/>
      <c r="BR52" s="552"/>
      <c r="BS52" s="552"/>
      <c r="BT52" s="552"/>
      <c r="BU52" s="552"/>
      <c r="BV52" s="552"/>
      <c r="BW52" s="552"/>
    </row>
    <row r="53" spans="1:75">
      <c r="A53" s="552"/>
      <c r="B53" s="552"/>
      <c r="C53" s="552"/>
      <c r="D53" s="552"/>
      <c r="E53" s="552"/>
      <c r="F53" s="552"/>
      <c r="G53" s="552"/>
      <c r="H53" s="552"/>
      <c r="I53" s="552"/>
      <c r="J53" s="552"/>
      <c r="K53" s="552"/>
      <c r="L53" s="552"/>
      <c r="M53" s="552" t="e">
        <f>VLOOKUP(L53,'償却率（定額法）'!$B$6:$C$104,2)</f>
        <v>#N/A</v>
      </c>
      <c r="N53" s="572"/>
      <c r="O53" s="572"/>
      <c r="P53" s="573">
        <f t="shared" si="4"/>
        <v>0</v>
      </c>
      <c r="Q53" s="574">
        <f t="shared" si="0"/>
        <v>1900</v>
      </c>
      <c r="R53" s="574">
        <f t="shared" si="5"/>
        <v>1</v>
      </c>
      <c r="S53" s="574">
        <f t="shared" si="6"/>
        <v>0</v>
      </c>
      <c r="T53" s="552" t="str">
        <f t="shared" si="1"/>
        <v/>
      </c>
      <c r="U53" s="575"/>
      <c r="V53" s="552"/>
      <c r="W53" s="552"/>
      <c r="X53" s="576">
        <f t="shared" si="12"/>
        <v>0</v>
      </c>
      <c r="Y53" s="576">
        <f t="shared" si="11"/>
        <v>0</v>
      </c>
      <c r="Z53" s="552"/>
      <c r="AA53" s="552"/>
      <c r="AB53" s="552"/>
      <c r="AC53" s="552"/>
      <c r="AD53" s="552"/>
      <c r="AE53" s="552"/>
      <c r="AF53" s="552"/>
      <c r="AG53" s="552"/>
      <c r="AH53" s="552"/>
      <c r="AI53" s="552"/>
      <c r="AJ53" s="552"/>
      <c r="AK53" s="552"/>
      <c r="AL53" s="552"/>
      <c r="AM53" s="552"/>
      <c r="AN53" s="582">
        <f t="shared" si="3"/>
        <v>0</v>
      </c>
      <c r="AO53" s="552"/>
      <c r="AP53" s="577">
        <f t="shared" si="7"/>
        <v>0</v>
      </c>
      <c r="AQ53" s="552"/>
      <c r="AR53" s="552"/>
      <c r="AS53" s="552"/>
      <c r="AT53" s="552"/>
      <c r="AU53" s="552"/>
      <c r="AV53" s="552"/>
      <c r="AW53" s="552"/>
      <c r="AX53" s="552"/>
      <c r="AY53" s="552"/>
      <c r="AZ53" s="552"/>
      <c r="BA53" s="552"/>
      <c r="BB53" s="552"/>
      <c r="BC53" s="552"/>
      <c r="BD53" s="552"/>
      <c r="BE53" s="552"/>
      <c r="BF53" s="552"/>
      <c r="BG53" s="574">
        <f t="shared" si="8"/>
        <v>0</v>
      </c>
      <c r="BH53" s="552"/>
      <c r="BI53" s="577">
        <f t="shared" si="9"/>
        <v>0</v>
      </c>
      <c r="BJ53" s="552"/>
      <c r="BK53" s="552"/>
      <c r="BL53" s="552"/>
      <c r="BM53" s="552"/>
      <c r="BN53" s="552"/>
      <c r="BO53" s="552"/>
      <c r="BP53" s="552"/>
      <c r="BQ53" s="552"/>
      <c r="BR53" s="552"/>
      <c r="BS53" s="552"/>
      <c r="BT53" s="552"/>
      <c r="BU53" s="552"/>
      <c r="BV53" s="552"/>
      <c r="BW53" s="552"/>
    </row>
    <row r="54" spans="1:75">
      <c r="A54" s="552"/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 t="e">
        <f>VLOOKUP(L54,'償却率（定額法）'!$B$6:$C$104,2)</f>
        <v>#N/A</v>
      </c>
      <c r="N54" s="572"/>
      <c r="O54" s="572"/>
      <c r="P54" s="573">
        <f t="shared" si="4"/>
        <v>0</v>
      </c>
      <c r="Q54" s="574">
        <f t="shared" si="0"/>
        <v>1900</v>
      </c>
      <c r="R54" s="574">
        <f t="shared" si="5"/>
        <v>1</v>
      </c>
      <c r="S54" s="574">
        <f t="shared" si="6"/>
        <v>0</v>
      </c>
      <c r="T54" s="552" t="str">
        <f t="shared" si="1"/>
        <v/>
      </c>
      <c r="U54" s="575"/>
      <c r="V54" s="552"/>
      <c r="W54" s="552"/>
      <c r="X54" s="576">
        <f t="shared" si="12"/>
        <v>0</v>
      </c>
      <c r="Y54" s="576">
        <f t="shared" si="11"/>
        <v>0</v>
      </c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582">
        <f t="shared" si="3"/>
        <v>0</v>
      </c>
      <c r="AO54" s="552"/>
      <c r="AP54" s="577">
        <f t="shared" si="7"/>
        <v>0</v>
      </c>
      <c r="AQ54" s="552"/>
      <c r="AR54" s="552"/>
      <c r="AS54" s="552"/>
      <c r="AT54" s="552"/>
      <c r="AU54" s="552"/>
      <c r="AV54" s="552"/>
      <c r="AW54" s="552"/>
      <c r="AX54" s="552"/>
      <c r="AY54" s="552"/>
      <c r="AZ54" s="552"/>
      <c r="BA54" s="552"/>
      <c r="BB54" s="552"/>
      <c r="BC54" s="552"/>
      <c r="BD54" s="552"/>
      <c r="BE54" s="552"/>
      <c r="BF54" s="552"/>
      <c r="BG54" s="574">
        <f t="shared" si="8"/>
        <v>0</v>
      </c>
      <c r="BH54" s="552"/>
      <c r="BI54" s="577">
        <f t="shared" si="9"/>
        <v>0</v>
      </c>
      <c r="BJ54" s="552"/>
      <c r="BK54" s="552"/>
      <c r="BL54" s="552"/>
      <c r="BM54" s="552"/>
      <c r="BN54" s="552"/>
      <c r="BO54" s="552"/>
      <c r="BP54" s="552"/>
      <c r="BQ54" s="552"/>
      <c r="BR54" s="552"/>
      <c r="BS54" s="552"/>
      <c r="BT54" s="552"/>
      <c r="BU54" s="552"/>
      <c r="BV54" s="552"/>
      <c r="BW54" s="552"/>
    </row>
    <row r="55" spans="1:75">
      <c r="A55" s="552"/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 t="e">
        <f>VLOOKUP(L55,'償却率（定額法）'!$B$6:$C$104,2)</f>
        <v>#N/A</v>
      </c>
      <c r="N55" s="572"/>
      <c r="O55" s="572"/>
      <c r="P55" s="573">
        <f t="shared" si="4"/>
        <v>0</v>
      </c>
      <c r="Q55" s="574">
        <f t="shared" si="0"/>
        <v>1900</v>
      </c>
      <c r="R55" s="574">
        <f t="shared" si="5"/>
        <v>1</v>
      </c>
      <c r="S55" s="574">
        <f t="shared" si="6"/>
        <v>0</v>
      </c>
      <c r="T55" s="552" t="str">
        <f t="shared" si="1"/>
        <v/>
      </c>
      <c r="U55" s="575"/>
      <c r="V55" s="552"/>
      <c r="W55" s="552"/>
      <c r="X55" s="576">
        <f t="shared" si="12"/>
        <v>0</v>
      </c>
      <c r="Y55" s="576">
        <f t="shared" si="11"/>
        <v>0</v>
      </c>
      <c r="Z55" s="552"/>
      <c r="AA55" s="552"/>
      <c r="AB55" s="552"/>
      <c r="AC55" s="552"/>
      <c r="AD55" s="552"/>
      <c r="AE55" s="552"/>
      <c r="AF55" s="552"/>
      <c r="AG55" s="552"/>
      <c r="AH55" s="552"/>
      <c r="AI55" s="552"/>
      <c r="AJ55" s="552"/>
      <c r="AK55" s="552"/>
      <c r="AL55" s="552"/>
      <c r="AM55" s="552"/>
      <c r="AN55" s="582">
        <f t="shared" si="3"/>
        <v>0</v>
      </c>
      <c r="AO55" s="552"/>
      <c r="AP55" s="577">
        <f t="shared" si="7"/>
        <v>0</v>
      </c>
      <c r="AQ55" s="552"/>
      <c r="AR55" s="552"/>
      <c r="AS55" s="552"/>
      <c r="AT55" s="552"/>
      <c r="AU55" s="552"/>
      <c r="AV55" s="552"/>
      <c r="AW55" s="552"/>
      <c r="AX55" s="552"/>
      <c r="AY55" s="552"/>
      <c r="AZ55" s="552"/>
      <c r="BA55" s="552"/>
      <c r="BB55" s="552"/>
      <c r="BC55" s="552"/>
      <c r="BD55" s="552"/>
      <c r="BE55" s="552"/>
      <c r="BF55" s="552"/>
      <c r="BG55" s="574">
        <f t="shared" si="8"/>
        <v>0</v>
      </c>
      <c r="BH55" s="552"/>
      <c r="BI55" s="577">
        <f t="shared" si="9"/>
        <v>0</v>
      </c>
      <c r="BJ55" s="552"/>
      <c r="BK55" s="552"/>
      <c r="BL55" s="552"/>
      <c r="BM55" s="552"/>
      <c r="BN55" s="552"/>
      <c r="BO55" s="552"/>
      <c r="BP55" s="552"/>
      <c r="BQ55" s="552"/>
      <c r="BR55" s="552"/>
      <c r="BS55" s="552"/>
      <c r="BT55" s="552"/>
      <c r="BU55" s="552"/>
      <c r="BV55" s="552"/>
      <c r="BW55" s="552"/>
    </row>
    <row r="56" spans="1:75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 t="e">
        <f>VLOOKUP(L56,'償却率（定額法）'!$B$6:$C$104,2)</f>
        <v>#N/A</v>
      </c>
      <c r="N56" s="572"/>
      <c r="O56" s="572"/>
      <c r="P56" s="573">
        <f t="shared" si="4"/>
        <v>0</v>
      </c>
      <c r="Q56" s="574">
        <f t="shared" si="0"/>
        <v>1900</v>
      </c>
      <c r="R56" s="574">
        <f t="shared" si="5"/>
        <v>1</v>
      </c>
      <c r="S56" s="574">
        <f t="shared" si="6"/>
        <v>0</v>
      </c>
      <c r="T56" s="552" t="str">
        <f t="shared" si="1"/>
        <v/>
      </c>
      <c r="U56" s="575"/>
      <c r="V56" s="552"/>
      <c r="W56" s="552"/>
      <c r="X56" s="576">
        <f t="shared" si="12"/>
        <v>0</v>
      </c>
      <c r="Y56" s="576">
        <f t="shared" si="11"/>
        <v>0</v>
      </c>
      <c r="Z56" s="552"/>
      <c r="AA56" s="552"/>
      <c r="AB56" s="552"/>
      <c r="AC56" s="552"/>
      <c r="AD56" s="552"/>
      <c r="AE56" s="552"/>
      <c r="AF56" s="552"/>
      <c r="AG56" s="552"/>
      <c r="AH56" s="552"/>
      <c r="AI56" s="552"/>
      <c r="AJ56" s="552"/>
      <c r="AK56" s="552"/>
      <c r="AL56" s="552"/>
      <c r="AM56" s="552"/>
      <c r="AN56" s="582">
        <f t="shared" si="3"/>
        <v>0</v>
      </c>
      <c r="AO56" s="552"/>
      <c r="AP56" s="577">
        <f t="shared" si="7"/>
        <v>0</v>
      </c>
      <c r="AQ56" s="552"/>
      <c r="AR56" s="552"/>
      <c r="AS56" s="552"/>
      <c r="AT56" s="552"/>
      <c r="AU56" s="552"/>
      <c r="AV56" s="552"/>
      <c r="AW56" s="552"/>
      <c r="AX56" s="552"/>
      <c r="AY56" s="552"/>
      <c r="AZ56" s="552"/>
      <c r="BA56" s="552"/>
      <c r="BB56" s="552"/>
      <c r="BC56" s="552"/>
      <c r="BD56" s="552"/>
      <c r="BE56" s="552"/>
      <c r="BF56" s="552"/>
      <c r="BG56" s="574">
        <f t="shared" si="8"/>
        <v>0</v>
      </c>
      <c r="BH56" s="552"/>
      <c r="BI56" s="577">
        <f t="shared" si="9"/>
        <v>0</v>
      </c>
      <c r="BJ56" s="552"/>
      <c r="BK56" s="552"/>
      <c r="BL56" s="552"/>
      <c r="BM56" s="552"/>
      <c r="BN56" s="552"/>
      <c r="BO56" s="552"/>
      <c r="BP56" s="552"/>
      <c r="BQ56" s="552"/>
      <c r="BR56" s="552"/>
      <c r="BS56" s="552"/>
      <c r="BT56" s="552"/>
      <c r="BU56" s="552"/>
      <c r="BV56" s="552"/>
      <c r="BW56" s="552"/>
    </row>
    <row r="57" spans="1:75">
      <c r="A57" s="552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 t="e">
        <f>VLOOKUP(L57,'償却率（定額法）'!$B$6:$C$104,2)</f>
        <v>#N/A</v>
      </c>
      <c r="N57" s="572"/>
      <c r="O57" s="572"/>
      <c r="P57" s="573">
        <f t="shared" si="4"/>
        <v>0</v>
      </c>
      <c r="Q57" s="574">
        <f t="shared" si="0"/>
        <v>1900</v>
      </c>
      <c r="R57" s="574">
        <f t="shared" si="5"/>
        <v>1</v>
      </c>
      <c r="S57" s="574">
        <f t="shared" si="6"/>
        <v>0</v>
      </c>
      <c r="T57" s="552" t="str">
        <f t="shared" si="1"/>
        <v/>
      </c>
      <c r="U57" s="575"/>
      <c r="V57" s="552"/>
      <c r="W57" s="552"/>
      <c r="X57" s="576">
        <f t="shared" si="12"/>
        <v>0</v>
      </c>
      <c r="Y57" s="576">
        <f t="shared" si="11"/>
        <v>0</v>
      </c>
      <c r="Z57" s="552"/>
      <c r="AA57" s="552"/>
      <c r="AB57" s="552"/>
      <c r="AC57" s="552"/>
      <c r="AD57" s="552"/>
      <c r="AE57" s="552"/>
      <c r="AF57" s="552"/>
      <c r="AG57" s="552"/>
      <c r="AH57" s="552"/>
      <c r="AI57" s="552"/>
      <c r="AJ57" s="552"/>
      <c r="AK57" s="552"/>
      <c r="AL57" s="552"/>
      <c r="AM57" s="552"/>
      <c r="AN57" s="582">
        <f t="shared" si="3"/>
        <v>0</v>
      </c>
      <c r="AO57" s="552"/>
      <c r="AP57" s="577">
        <f t="shared" si="7"/>
        <v>0</v>
      </c>
      <c r="AQ57" s="552"/>
      <c r="AR57" s="552"/>
      <c r="AS57" s="552"/>
      <c r="AT57" s="552"/>
      <c r="AU57" s="552"/>
      <c r="AV57" s="552"/>
      <c r="AW57" s="552"/>
      <c r="AX57" s="552"/>
      <c r="AY57" s="552"/>
      <c r="AZ57" s="552"/>
      <c r="BA57" s="552"/>
      <c r="BB57" s="552"/>
      <c r="BC57" s="552"/>
      <c r="BD57" s="552"/>
      <c r="BE57" s="552"/>
      <c r="BF57" s="552"/>
      <c r="BG57" s="574">
        <f t="shared" si="8"/>
        <v>0</v>
      </c>
      <c r="BH57" s="552"/>
      <c r="BI57" s="577">
        <f t="shared" si="9"/>
        <v>0</v>
      </c>
      <c r="BJ57" s="552"/>
      <c r="BK57" s="552"/>
      <c r="BL57" s="552"/>
      <c r="BM57" s="552"/>
      <c r="BN57" s="552"/>
      <c r="BO57" s="552"/>
      <c r="BP57" s="552"/>
      <c r="BQ57" s="552"/>
      <c r="BR57" s="552"/>
      <c r="BS57" s="552"/>
      <c r="BT57" s="552"/>
      <c r="BU57" s="552"/>
      <c r="BV57" s="552"/>
      <c r="BW57" s="552"/>
    </row>
    <row r="58" spans="1:75">
      <c r="A58" s="552"/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 t="e">
        <f>VLOOKUP(L58,'償却率（定額法）'!$B$6:$C$104,2)</f>
        <v>#N/A</v>
      </c>
      <c r="N58" s="572"/>
      <c r="O58" s="572"/>
      <c r="P58" s="573">
        <f t="shared" si="4"/>
        <v>0</v>
      </c>
      <c r="Q58" s="574">
        <f t="shared" si="0"/>
        <v>1900</v>
      </c>
      <c r="R58" s="574">
        <f t="shared" si="5"/>
        <v>1</v>
      </c>
      <c r="S58" s="574">
        <f t="shared" si="6"/>
        <v>0</v>
      </c>
      <c r="T58" s="552" t="str">
        <f t="shared" si="1"/>
        <v/>
      </c>
      <c r="U58" s="575"/>
      <c r="V58" s="552"/>
      <c r="W58" s="552"/>
      <c r="X58" s="576">
        <f t="shared" si="12"/>
        <v>0</v>
      </c>
      <c r="Y58" s="576">
        <f t="shared" si="11"/>
        <v>0</v>
      </c>
      <c r="Z58" s="552"/>
      <c r="AA58" s="552"/>
      <c r="AB58" s="552"/>
      <c r="AC58" s="552"/>
      <c r="AD58" s="552"/>
      <c r="AE58" s="552"/>
      <c r="AF58" s="552"/>
      <c r="AG58" s="552"/>
      <c r="AH58" s="552"/>
      <c r="AI58" s="552"/>
      <c r="AJ58" s="552"/>
      <c r="AK58" s="552"/>
      <c r="AL58" s="552"/>
      <c r="AM58" s="552"/>
      <c r="AN58" s="582">
        <f t="shared" si="3"/>
        <v>0</v>
      </c>
      <c r="AO58" s="552"/>
      <c r="AP58" s="577">
        <f t="shared" si="7"/>
        <v>0</v>
      </c>
      <c r="AQ58" s="552"/>
      <c r="AR58" s="552"/>
      <c r="AS58" s="552"/>
      <c r="AT58" s="552"/>
      <c r="AU58" s="552"/>
      <c r="AV58" s="552"/>
      <c r="AW58" s="552"/>
      <c r="AX58" s="552"/>
      <c r="AY58" s="552"/>
      <c r="AZ58" s="552"/>
      <c r="BA58" s="552"/>
      <c r="BB58" s="552"/>
      <c r="BC58" s="552"/>
      <c r="BD58" s="552"/>
      <c r="BE58" s="552"/>
      <c r="BF58" s="552"/>
      <c r="BG58" s="574">
        <f t="shared" si="8"/>
        <v>0</v>
      </c>
      <c r="BH58" s="552"/>
      <c r="BI58" s="577">
        <f t="shared" si="9"/>
        <v>0</v>
      </c>
      <c r="BJ58" s="552"/>
      <c r="BK58" s="552"/>
      <c r="BL58" s="552"/>
      <c r="BM58" s="552"/>
      <c r="BN58" s="552"/>
      <c r="BO58" s="552"/>
      <c r="BP58" s="552"/>
      <c r="BQ58" s="552"/>
      <c r="BR58" s="552"/>
      <c r="BS58" s="552"/>
      <c r="BT58" s="552"/>
      <c r="BU58" s="552"/>
      <c r="BV58" s="552"/>
      <c r="BW58" s="552"/>
    </row>
    <row r="59" spans="1:75">
      <c r="A59" s="552"/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 t="e">
        <f>VLOOKUP(L59,'償却率（定額法）'!$B$6:$C$104,2)</f>
        <v>#N/A</v>
      </c>
      <c r="N59" s="572"/>
      <c r="O59" s="572"/>
      <c r="P59" s="573">
        <f t="shared" si="4"/>
        <v>0</v>
      </c>
      <c r="Q59" s="574">
        <f t="shared" si="0"/>
        <v>1900</v>
      </c>
      <c r="R59" s="574">
        <f t="shared" si="5"/>
        <v>1</v>
      </c>
      <c r="S59" s="574">
        <f t="shared" si="6"/>
        <v>0</v>
      </c>
      <c r="T59" s="552" t="str">
        <f t="shared" si="1"/>
        <v/>
      </c>
      <c r="U59" s="575"/>
      <c r="V59" s="552"/>
      <c r="W59" s="552"/>
      <c r="X59" s="576">
        <f t="shared" si="12"/>
        <v>0</v>
      </c>
      <c r="Y59" s="576">
        <f t="shared" si="11"/>
        <v>0</v>
      </c>
      <c r="Z59" s="552"/>
      <c r="AA59" s="552"/>
      <c r="AB59" s="552"/>
      <c r="AC59" s="552"/>
      <c r="AD59" s="552"/>
      <c r="AE59" s="552"/>
      <c r="AF59" s="552"/>
      <c r="AG59" s="552"/>
      <c r="AH59" s="552"/>
      <c r="AI59" s="552"/>
      <c r="AJ59" s="552"/>
      <c r="AK59" s="552"/>
      <c r="AL59" s="552"/>
      <c r="AM59" s="552"/>
      <c r="AN59" s="582">
        <f t="shared" si="3"/>
        <v>0</v>
      </c>
      <c r="AO59" s="552"/>
      <c r="AP59" s="577">
        <f t="shared" si="7"/>
        <v>0</v>
      </c>
      <c r="AQ59" s="552"/>
      <c r="AR59" s="552"/>
      <c r="AS59" s="552"/>
      <c r="AT59" s="552"/>
      <c r="AU59" s="552"/>
      <c r="AV59" s="552"/>
      <c r="AW59" s="552"/>
      <c r="AX59" s="552"/>
      <c r="AY59" s="552"/>
      <c r="AZ59" s="552"/>
      <c r="BA59" s="552"/>
      <c r="BB59" s="552"/>
      <c r="BC59" s="552"/>
      <c r="BD59" s="552"/>
      <c r="BE59" s="552"/>
      <c r="BF59" s="552"/>
      <c r="BG59" s="574">
        <f t="shared" si="8"/>
        <v>0</v>
      </c>
      <c r="BH59" s="552"/>
      <c r="BI59" s="577">
        <f t="shared" si="9"/>
        <v>0</v>
      </c>
      <c r="BJ59" s="552"/>
      <c r="BK59" s="552"/>
      <c r="BL59" s="552"/>
      <c r="BM59" s="552"/>
      <c r="BN59" s="552"/>
      <c r="BO59" s="552"/>
      <c r="BP59" s="552"/>
      <c r="BQ59" s="552"/>
      <c r="BR59" s="552"/>
      <c r="BS59" s="552"/>
      <c r="BT59" s="552"/>
      <c r="BU59" s="552"/>
      <c r="BV59" s="552"/>
      <c r="BW59" s="552"/>
    </row>
    <row r="60" spans="1:75">
      <c r="A60" s="552"/>
      <c r="B60" s="552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 t="e">
        <f>VLOOKUP(L60,'償却率（定額法）'!$B$6:$C$104,2)</f>
        <v>#N/A</v>
      </c>
      <c r="N60" s="572"/>
      <c r="O60" s="572"/>
      <c r="P60" s="573">
        <f t="shared" si="4"/>
        <v>0</v>
      </c>
      <c r="Q60" s="574">
        <f t="shared" si="0"/>
        <v>1900</v>
      </c>
      <c r="R60" s="574">
        <f t="shared" si="5"/>
        <v>1</v>
      </c>
      <c r="S60" s="574">
        <f t="shared" si="6"/>
        <v>0</v>
      </c>
      <c r="T60" s="552" t="str">
        <f t="shared" si="1"/>
        <v/>
      </c>
      <c r="U60" s="575"/>
      <c r="V60" s="552"/>
      <c r="W60" s="552"/>
      <c r="X60" s="576">
        <f t="shared" si="12"/>
        <v>0</v>
      </c>
      <c r="Y60" s="576">
        <f t="shared" si="11"/>
        <v>0</v>
      </c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82">
        <f t="shared" si="3"/>
        <v>0</v>
      </c>
      <c r="AO60" s="552"/>
      <c r="AP60" s="577">
        <f t="shared" si="7"/>
        <v>0</v>
      </c>
      <c r="AQ60" s="552"/>
      <c r="AR60" s="552"/>
      <c r="AS60" s="552"/>
      <c r="AT60" s="552"/>
      <c r="AU60" s="552"/>
      <c r="AV60" s="552"/>
      <c r="AW60" s="552"/>
      <c r="AX60" s="552"/>
      <c r="AY60" s="552"/>
      <c r="AZ60" s="552"/>
      <c r="BA60" s="552"/>
      <c r="BB60" s="552"/>
      <c r="BC60" s="552"/>
      <c r="BD60" s="552"/>
      <c r="BE60" s="552"/>
      <c r="BF60" s="552"/>
      <c r="BG60" s="574">
        <f t="shared" si="8"/>
        <v>0</v>
      </c>
      <c r="BH60" s="552"/>
      <c r="BI60" s="577">
        <f t="shared" si="9"/>
        <v>0</v>
      </c>
      <c r="BJ60" s="552"/>
      <c r="BK60" s="552"/>
      <c r="BL60" s="552"/>
      <c r="BM60" s="552"/>
      <c r="BN60" s="552"/>
      <c r="BO60" s="552"/>
      <c r="BP60" s="552"/>
      <c r="BQ60" s="552"/>
      <c r="BR60" s="552"/>
      <c r="BS60" s="552"/>
      <c r="BT60" s="552"/>
      <c r="BU60" s="552"/>
      <c r="BV60" s="552"/>
      <c r="BW60" s="552"/>
    </row>
    <row r="61" spans="1:75">
      <c r="A61" s="552"/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 t="e">
        <f>VLOOKUP(L61,'償却率（定額法）'!$B$6:$C$104,2)</f>
        <v>#N/A</v>
      </c>
      <c r="N61" s="572"/>
      <c r="O61" s="572"/>
      <c r="P61" s="573">
        <f t="shared" si="4"/>
        <v>0</v>
      </c>
      <c r="Q61" s="574">
        <f t="shared" si="0"/>
        <v>1900</v>
      </c>
      <c r="R61" s="574">
        <f t="shared" si="5"/>
        <v>1</v>
      </c>
      <c r="S61" s="574">
        <f t="shared" si="6"/>
        <v>0</v>
      </c>
      <c r="T61" s="552" t="str">
        <f t="shared" si="1"/>
        <v/>
      </c>
      <c r="U61" s="575"/>
      <c r="V61" s="552"/>
      <c r="W61" s="552"/>
      <c r="X61" s="576">
        <f t="shared" si="12"/>
        <v>0</v>
      </c>
      <c r="Y61" s="576">
        <f t="shared" si="11"/>
        <v>0</v>
      </c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  <c r="AJ61" s="552"/>
      <c r="AK61" s="552"/>
      <c r="AL61" s="552"/>
      <c r="AM61" s="552"/>
      <c r="AN61" s="582">
        <f t="shared" si="3"/>
        <v>0</v>
      </c>
      <c r="AO61" s="552"/>
      <c r="AP61" s="577">
        <f t="shared" si="7"/>
        <v>0</v>
      </c>
      <c r="AQ61" s="552"/>
      <c r="AR61" s="552"/>
      <c r="AS61" s="552"/>
      <c r="AT61" s="552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2"/>
      <c r="BF61" s="552"/>
      <c r="BG61" s="574">
        <f t="shared" si="8"/>
        <v>0</v>
      </c>
      <c r="BH61" s="552"/>
      <c r="BI61" s="577">
        <f t="shared" si="9"/>
        <v>0</v>
      </c>
      <c r="BJ61" s="552"/>
      <c r="BK61" s="552"/>
      <c r="BL61" s="552"/>
      <c r="BM61" s="552"/>
      <c r="BN61" s="552"/>
      <c r="BO61" s="552"/>
      <c r="BP61" s="552"/>
      <c r="BQ61" s="552"/>
      <c r="BR61" s="552"/>
      <c r="BS61" s="552"/>
      <c r="BT61" s="552"/>
      <c r="BU61" s="552"/>
      <c r="BV61" s="552"/>
      <c r="BW61" s="552"/>
    </row>
    <row r="62" spans="1:75">
      <c r="A62" s="552"/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 t="e">
        <f>VLOOKUP(L62,'償却率（定額法）'!$B$6:$C$104,2)</f>
        <v>#N/A</v>
      </c>
      <c r="N62" s="572"/>
      <c r="O62" s="572"/>
      <c r="P62" s="573">
        <f t="shared" si="4"/>
        <v>0</v>
      </c>
      <c r="Q62" s="574">
        <f t="shared" si="0"/>
        <v>1900</v>
      </c>
      <c r="R62" s="574">
        <f t="shared" si="5"/>
        <v>1</v>
      </c>
      <c r="S62" s="574">
        <f t="shared" si="6"/>
        <v>0</v>
      </c>
      <c r="T62" s="552" t="str">
        <f t="shared" si="1"/>
        <v/>
      </c>
      <c r="U62" s="575"/>
      <c r="V62" s="552"/>
      <c r="W62" s="552"/>
      <c r="X62" s="576">
        <f t="shared" si="12"/>
        <v>0</v>
      </c>
      <c r="Y62" s="576">
        <f t="shared" si="11"/>
        <v>0</v>
      </c>
      <c r="Z62" s="552"/>
      <c r="AA62" s="552"/>
      <c r="AB62" s="552"/>
      <c r="AC62" s="552"/>
      <c r="AD62" s="552"/>
      <c r="AE62" s="552"/>
      <c r="AF62" s="552"/>
      <c r="AG62" s="552"/>
      <c r="AH62" s="552"/>
      <c r="AI62" s="552"/>
      <c r="AJ62" s="552"/>
      <c r="AK62" s="552"/>
      <c r="AL62" s="552"/>
      <c r="AM62" s="552"/>
      <c r="AN62" s="582">
        <f t="shared" si="3"/>
        <v>0</v>
      </c>
      <c r="AO62" s="552"/>
      <c r="AP62" s="577">
        <f t="shared" si="7"/>
        <v>0</v>
      </c>
      <c r="AQ62" s="552"/>
      <c r="AR62" s="552"/>
      <c r="AS62" s="552"/>
      <c r="AT62" s="552"/>
      <c r="AU62" s="552"/>
      <c r="AV62" s="552"/>
      <c r="AW62" s="552"/>
      <c r="AX62" s="552"/>
      <c r="AY62" s="552"/>
      <c r="AZ62" s="552"/>
      <c r="BA62" s="552"/>
      <c r="BB62" s="552"/>
      <c r="BC62" s="552"/>
      <c r="BD62" s="552"/>
      <c r="BE62" s="552"/>
      <c r="BF62" s="552"/>
      <c r="BG62" s="574">
        <f t="shared" si="8"/>
        <v>0</v>
      </c>
      <c r="BH62" s="552"/>
      <c r="BI62" s="577">
        <f t="shared" si="9"/>
        <v>0</v>
      </c>
      <c r="BJ62" s="552"/>
      <c r="BK62" s="552"/>
      <c r="BL62" s="552"/>
      <c r="BM62" s="552"/>
      <c r="BN62" s="552"/>
      <c r="BO62" s="552"/>
      <c r="BP62" s="552"/>
      <c r="BQ62" s="552"/>
      <c r="BR62" s="552"/>
      <c r="BS62" s="552"/>
      <c r="BT62" s="552"/>
      <c r="BU62" s="552"/>
      <c r="BV62" s="552"/>
      <c r="BW62" s="552"/>
    </row>
    <row r="63" spans="1:75">
      <c r="A63" s="552"/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 t="e">
        <f>VLOOKUP(L63,'償却率（定額法）'!$B$6:$C$104,2)</f>
        <v>#N/A</v>
      </c>
      <c r="N63" s="572"/>
      <c r="O63" s="572"/>
      <c r="P63" s="573">
        <f t="shared" si="4"/>
        <v>0</v>
      </c>
      <c r="Q63" s="574">
        <f t="shared" si="0"/>
        <v>1900</v>
      </c>
      <c r="R63" s="574">
        <f t="shared" si="5"/>
        <v>1</v>
      </c>
      <c r="S63" s="574">
        <f t="shared" si="6"/>
        <v>0</v>
      </c>
      <c r="T63" s="552" t="str">
        <f t="shared" si="1"/>
        <v/>
      </c>
      <c r="U63" s="575"/>
      <c r="V63" s="552"/>
      <c r="W63" s="552"/>
      <c r="X63" s="576">
        <f t="shared" si="12"/>
        <v>0</v>
      </c>
      <c r="Y63" s="576">
        <f t="shared" si="11"/>
        <v>0</v>
      </c>
      <c r="Z63" s="552"/>
      <c r="AA63" s="552"/>
      <c r="AB63" s="552"/>
      <c r="AC63" s="552"/>
      <c r="AD63" s="552"/>
      <c r="AE63" s="552"/>
      <c r="AF63" s="552"/>
      <c r="AG63" s="552"/>
      <c r="AH63" s="552"/>
      <c r="AI63" s="552"/>
      <c r="AJ63" s="552"/>
      <c r="AK63" s="552"/>
      <c r="AL63" s="552"/>
      <c r="AM63" s="552"/>
      <c r="AN63" s="582">
        <f t="shared" si="3"/>
        <v>0</v>
      </c>
      <c r="AO63" s="552"/>
      <c r="AP63" s="577">
        <f t="shared" si="7"/>
        <v>0</v>
      </c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52"/>
      <c r="BD63" s="552"/>
      <c r="BE63" s="552"/>
      <c r="BF63" s="552"/>
      <c r="BG63" s="574">
        <f t="shared" si="8"/>
        <v>0</v>
      </c>
      <c r="BH63" s="552"/>
      <c r="BI63" s="577">
        <f t="shared" si="9"/>
        <v>0</v>
      </c>
      <c r="BJ63" s="552"/>
      <c r="BK63" s="552"/>
      <c r="BL63" s="552"/>
      <c r="BM63" s="552"/>
      <c r="BN63" s="552"/>
      <c r="BO63" s="552"/>
      <c r="BP63" s="552"/>
      <c r="BQ63" s="552"/>
      <c r="BR63" s="552"/>
      <c r="BS63" s="552"/>
      <c r="BT63" s="552"/>
      <c r="BU63" s="552"/>
      <c r="BV63" s="552"/>
      <c r="BW63" s="552"/>
    </row>
    <row r="64" spans="1:75">
      <c r="A64" s="552"/>
      <c r="B64" s="552"/>
      <c r="C64" s="552"/>
      <c r="D64" s="552"/>
      <c r="E64" s="552"/>
      <c r="F64" s="552"/>
      <c r="G64" s="552"/>
      <c r="H64" s="552"/>
      <c r="I64" s="552"/>
      <c r="J64" s="552"/>
      <c r="K64" s="552"/>
      <c r="L64" s="552"/>
      <c r="M64" s="552" t="e">
        <f>VLOOKUP(L64,'償却率（定額法）'!$B$6:$C$104,2)</f>
        <v>#N/A</v>
      </c>
      <c r="N64" s="572"/>
      <c r="O64" s="572"/>
      <c r="P64" s="573">
        <f t="shared" si="4"/>
        <v>0</v>
      </c>
      <c r="Q64" s="574">
        <f t="shared" si="0"/>
        <v>1900</v>
      </c>
      <c r="R64" s="574">
        <f t="shared" si="5"/>
        <v>1</v>
      </c>
      <c r="S64" s="574">
        <f t="shared" si="6"/>
        <v>0</v>
      </c>
      <c r="T64" s="552" t="str">
        <f t="shared" si="1"/>
        <v/>
      </c>
      <c r="U64" s="575"/>
      <c r="V64" s="552"/>
      <c r="W64" s="552"/>
      <c r="X64" s="576">
        <f t="shared" si="12"/>
        <v>0</v>
      </c>
      <c r="Y64" s="576">
        <f t="shared" si="11"/>
        <v>0</v>
      </c>
      <c r="Z64" s="552"/>
      <c r="AA64" s="552"/>
      <c r="AB64" s="552"/>
      <c r="AC64" s="552"/>
      <c r="AD64" s="552"/>
      <c r="AE64" s="552"/>
      <c r="AF64" s="552"/>
      <c r="AG64" s="552"/>
      <c r="AH64" s="552"/>
      <c r="AI64" s="552"/>
      <c r="AJ64" s="552"/>
      <c r="AK64" s="552"/>
      <c r="AL64" s="552"/>
      <c r="AM64" s="552"/>
      <c r="AN64" s="582">
        <f t="shared" si="3"/>
        <v>0</v>
      </c>
      <c r="AO64" s="552"/>
      <c r="AP64" s="577">
        <f t="shared" si="7"/>
        <v>0</v>
      </c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52"/>
      <c r="BD64" s="552"/>
      <c r="BE64" s="552"/>
      <c r="BF64" s="552"/>
      <c r="BG64" s="574">
        <f t="shared" si="8"/>
        <v>0</v>
      </c>
      <c r="BH64" s="552"/>
      <c r="BI64" s="577">
        <f t="shared" si="9"/>
        <v>0</v>
      </c>
      <c r="BJ64" s="552"/>
      <c r="BK64" s="552"/>
      <c r="BL64" s="552"/>
      <c r="BM64" s="552"/>
      <c r="BN64" s="552"/>
      <c r="BO64" s="552"/>
      <c r="BP64" s="552"/>
      <c r="BQ64" s="552"/>
      <c r="BR64" s="552"/>
      <c r="BS64" s="552"/>
      <c r="BT64" s="552"/>
      <c r="BU64" s="552"/>
      <c r="BV64" s="552"/>
      <c r="BW64" s="552"/>
    </row>
    <row r="65" spans="1:75">
      <c r="A65" s="552"/>
      <c r="B65" s="552"/>
      <c r="C65" s="552"/>
      <c r="D65" s="552"/>
      <c r="E65" s="552"/>
      <c r="F65" s="552"/>
      <c r="G65" s="552"/>
      <c r="H65" s="552"/>
      <c r="I65" s="552"/>
      <c r="J65" s="552"/>
      <c r="K65" s="552"/>
      <c r="L65" s="552"/>
      <c r="M65" s="552" t="e">
        <f>VLOOKUP(L65,'償却率（定額法）'!$B$6:$C$104,2)</f>
        <v>#N/A</v>
      </c>
      <c r="N65" s="572"/>
      <c r="O65" s="572"/>
      <c r="P65" s="573">
        <f t="shared" si="4"/>
        <v>0</v>
      </c>
      <c r="Q65" s="574">
        <f t="shared" si="0"/>
        <v>1900</v>
      </c>
      <c r="R65" s="574">
        <f t="shared" si="5"/>
        <v>1</v>
      </c>
      <c r="S65" s="574">
        <f t="shared" si="6"/>
        <v>0</v>
      </c>
      <c r="T65" s="552" t="str">
        <f t="shared" si="1"/>
        <v/>
      </c>
      <c r="U65" s="575"/>
      <c r="V65" s="552"/>
      <c r="W65" s="552"/>
      <c r="X65" s="576">
        <f t="shared" si="12"/>
        <v>0</v>
      </c>
      <c r="Y65" s="576">
        <f t="shared" si="11"/>
        <v>0</v>
      </c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82">
        <f t="shared" si="3"/>
        <v>0</v>
      </c>
      <c r="AO65" s="552"/>
      <c r="AP65" s="577">
        <f t="shared" si="7"/>
        <v>0</v>
      </c>
      <c r="AQ65" s="552"/>
      <c r="AR65" s="552"/>
      <c r="AS65" s="552"/>
      <c r="AT65" s="552"/>
      <c r="AU65" s="552"/>
      <c r="AV65" s="552"/>
      <c r="AW65" s="552"/>
      <c r="AX65" s="552"/>
      <c r="AY65" s="552"/>
      <c r="AZ65" s="552"/>
      <c r="BA65" s="552"/>
      <c r="BB65" s="552"/>
      <c r="BC65" s="552"/>
      <c r="BD65" s="552"/>
      <c r="BE65" s="552"/>
      <c r="BF65" s="552"/>
      <c r="BG65" s="574">
        <f t="shared" si="8"/>
        <v>0</v>
      </c>
      <c r="BH65" s="552"/>
      <c r="BI65" s="577">
        <f t="shared" si="9"/>
        <v>0</v>
      </c>
      <c r="BJ65" s="552"/>
      <c r="BK65" s="552"/>
      <c r="BL65" s="552"/>
      <c r="BM65" s="552"/>
      <c r="BN65" s="552"/>
      <c r="BO65" s="552"/>
      <c r="BP65" s="552"/>
      <c r="BQ65" s="552"/>
      <c r="BR65" s="552"/>
      <c r="BS65" s="552"/>
      <c r="BT65" s="552"/>
      <c r="BU65" s="552"/>
      <c r="BV65" s="552"/>
      <c r="BW65" s="552"/>
    </row>
    <row r="66" spans="1:75">
      <c r="A66" s="552"/>
      <c r="B66" s="552"/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 t="e">
        <f>VLOOKUP(L66,'償却率（定額法）'!$B$6:$C$104,2)</f>
        <v>#N/A</v>
      </c>
      <c r="N66" s="572"/>
      <c r="O66" s="572"/>
      <c r="P66" s="573">
        <f t="shared" si="4"/>
        <v>0</v>
      </c>
      <c r="Q66" s="574">
        <f t="shared" si="0"/>
        <v>1900</v>
      </c>
      <c r="R66" s="574">
        <f t="shared" si="5"/>
        <v>1</v>
      </c>
      <c r="S66" s="574">
        <f t="shared" si="6"/>
        <v>0</v>
      </c>
      <c r="T66" s="552" t="str">
        <f t="shared" si="1"/>
        <v/>
      </c>
      <c r="U66" s="575"/>
      <c r="V66" s="552"/>
      <c r="W66" s="552"/>
      <c r="X66" s="576">
        <f t="shared" si="12"/>
        <v>0</v>
      </c>
      <c r="Y66" s="576">
        <f t="shared" si="11"/>
        <v>0</v>
      </c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82">
        <f t="shared" si="3"/>
        <v>0</v>
      </c>
      <c r="AO66" s="552"/>
      <c r="AP66" s="577">
        <f t="shared" si="7"/>
        <v>0</v>
      </c>
      <c r="AQ66" s="552"/>
      <c r="AR66" s="552"/>
      <c r="AS66" s="552"/>
      <c r="AT66" s="552"/>
      <c r="AU66" s="552"/>
      <c r="AV66" s="552"/>
      <c r="AW66" s="552"/>
      <c r="AX66" s="552"/>
      <c r="AY66" s="552"/>
      <c r="AZ66" s="552"/>
      <c r="BA66" s="552"/>
      <c r="BB66" s="552"/>
      <c r="BC66" s="552"/>
      <c r="BD66" s="552"/>
      <c r="BE66" s="552"/>
      <c r="BF66" s="552"/>
      <c r="BG66" s="574">
        <f t="shared" si="8"/>
        <v>0</v>
      </c>
      <c r="BH66" s="552"/>
      <c r="BI66" s="577">
        <f t="shared" si="9"/>
        <v>0</v>
      </c>
      <c r="BJ66" s="552"/>
      <c r="BK66" s="552"/>
      <c r="BL66" s="552"/>
      <c r="BM66" s="552"/>
      <c r="BN66" s="552"/>
      <c r="BO66" s="552"/>
      <c r="BP66" s="552"/>
      <c r="BQ66" s="552"/>
      <c r="BR66" s="552"/>
      <c r="BS66" s="552"/>
      <c r="BT66" s="552"/>
      <c r="BU66" s="552"/>
      <c r="BV66" s="552"/>
      <c r="BW66" s="552"/>
    </row>
    <row r="67" spans="1:75">
      <c r="A67" s="552"/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 t="e">
        <f>VLOOKUP(L67,'償却率（定額法）'!$B$6:$C$104,2)</f>
        <v>#N/A</v>
      </c>
      <c r="N67" s="572"/>
      <c r="O67" s="572"/>
      <c r="P67" s="573">
        <f t="shared" si="4"/>
        <v>0</v>
      </c>
      <c r="Q67" s="574">
        <f t="shared" si="0"/>
        <v>1900</v>
      </c>
      <c r="R67" s="574">
        <f t="shared" si="5"/>
        <v>1</v>
      </c>
      <c r="S67" s="574">
        <f t="shared" si="6"/>
        <v>0</v>
      </c>
      <c r="T67" s="552" t="str">
        <f t="shared" si="1"/>
        <v/>
      </c>
      <c r="U67" s="575"/>
      <c r="V67" s="552"/>
      <c r="W67" s="552"/>
      <c r="X67" s="576">
        <f t="shared" si="12"/>
        <v>0</v>
      </c>
      <c r="Y67" s="576">
        <f t="shared" si="11"/>
        <v>0</v>
      </c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82">
        <f t="shared" si="3"/>
        <v>0</v>
      </c>
      <c r="AO67" s="552"/>
      <c r="AP67" s="577">
        <f t="shared" si="7"/>
        <v>0</v>
      </c>
      <c r="AQ67" s="552"/>
      <c r="AR67" s="552"/>
      <c r="AS67" s="552"/>
      <c r="AT67" s="552"/>
      <c r="AU67" s="552"/>
      <c r="AV67" s="552"/>
      <c r="AW67" s="552"/>
      <c r="AX67" s="552"/>
      <c r="AY67" s="552"/>
      <c r="AZ67" s="552"/>
      <c r="BA67" s="552"/>
      <c r="BB67" s="552"/>
      <c r="BC67" s="552"/>
      <c r="BD67" s="552"/>
      <c r="BE67" s="552"/>
      <c r="BF67" s="552"/>
      <c r="BG67" s="574">
        <f t="shared" si="8"/>
        <v>0</v>
      </c>
      <c r="BH67" s="552"/>
      <c r="BI67" s="577">
        <f t="shared" si="9"/>
        <v>0</v>
      </c>
      <c r="BJ67" s="552"/>
      <c r="BK67" s="552"/>
      <c r="BL67" s="552"/>
      <c r="BM67" s="552"/>
      <c r="BN67" s="552"/>
      <c r="BO67" s="552"/>
      <c r="BP67" s="552"/>
      <c r="BQ67" s="552"/>
      <c r="BR67" s="552"/>
      <c r="BS67" s="552"/>
      <c r="BT67" s="552"/>
      <c r="BU67" s="552"/>
      <c r="BV67" s="552"/>
      <c r="BW67" s="552"/>
    </row>
    <row r="68" spans="1:75">
      <c r="A68" s="552"/>
      <c r="B68" s="552"/>
      <c r="C68" s="552"/>
      <c r="D68" s="552"/>
      <c r="E68" s="552"/>
      <c r="F68" s="552"/>
      <c r="G68" s="552"/>
      <c r="H68" s="552"/>
      <c r="I68" s="552"/>
      <c r="J68" s="552"/>
      <c r="K68" s="552"/>
      <c r="L68" s="552"/>
      <c r="M68" s="552" t="e">
        <f>VLOOKUP(L68,'償却率（定額法）'!$B$6:$C$104,2)</f>
        <v>#N/A</v>
      </c>
      <c r="N68" s="572"/>
      <c r="O68" s="572"/>
      <c r="P68" s="573">
        <f t="shared" si="4"/>
        <v>0</v>
      </c>
      <c r="Q68" s="574">
        <f t="shared" si="0"/>
        <v>1900</v>
      </c>
      <c r="R68" s="574">
        <f t="shared" si="5"/>
        <v>1</v>
      </c>
      <c r="S68" s="574">
        <f t="shared" si="6"/>
        <v>0</v>
      </c>
      <c r="T68" s="552" t="str">
        <f t="shared" si="1"/>
        <v/>
      </c>
      <c r="U68" s="575"/>
      <c r="V68" s="552"/>
      <c r="W68" s="552"/>
      <c r="X68" s="576">
        <f t="shared" si="12"/>
        <v>0</v>
      </c>
      <c r="Y68" s="576">
        <f t="shared" si="11"/>
        <v>0</v>
      </c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82">
        <f t="shared" si="3"/>
        <v>0</v>
      </c>
      <c r="AO68" s="552"/>
      <c r="AP68" s="577">
        <f t="shared" si="7"/>
        <v>0</v>
      </c>
      <c r="AQ68" s="552"/>
      <c r="AR68" s="552"/>
      <c r="AS68" s="552"/>
      <c r="AT68" s="552"/>
      <c r="AU68" s="552"/>
      <c r="AV68" s="552"/>
      <c r="AW68" s="552"/>
      <c r="AX68" s="552"/>
      <c r="AY68" s="552"/>
      <c r="AZ68" s="552"/>
      <c r="BA68" s="552"/>
      <c r="BB68" s="552"/>
      <c r="BC68" s="552"/>
      <c r="BD68" s="552"/>
      <c r="BE68" s="552"/>
      <c r="BF68" s="552"/>
      <c r="BG68" s="574">
        <f t="shared" si="8"/>
        <v>0</v>
      </c>
      <c r="BH68" s="552"/>
      <c r="BI68" s="577">
        <f t="shared" si="9"/>
        <v>0</v>
      </c>
      <c r="BJ68" s="552"/>
      <c r="BK68" s="552"/>
      <c r="BL68" s="552"/>
      <c r="BM68" s="552"/>
      <c r="BN68" s="552"/>
      <c r="BO68" s="552"/>
      <c r="BP68" s="552"/>
      <c r="BQ68" s="552"/>
      <c r="BR68" s="552"/>
      <c r="BS68" s="552"/>
      <c r="BT68" s="552"/>
      <c r="BU68" s="552"/>
      <c r="BV68" s="552"/>
      <c r="BW68" s="552"/>
    </row>
    <row r="69" spans="1:75">
      <c r="A69" s="552"/>
      <c r="B69" s="552"/>
      <c r="C69" s="552"/>
      <c r="D69" s="552"/>
      <c r="E69" s="552"/>
      <c r="F69" s="552"/>
      <c r="G69" s="552"/>
      <c r="H69" s="552"/>
      <c r="I69" s="552"/>
      <c r="J69" s="552"/>
      <c r="K69" s="552"/>
      <c r="L69" s="552"/>
      <c r="M69" s="552" t="e">
        <f>VLOOKUP(L69,'償却率（定額法）'!$B$6:$C$104,2)</f>
        <v>#N/A</v>
      </c>
      <c r="N69" s="572"/>
      <c r="O69" s="572"/>
      <c r="P69" s="573">
        <f t="shared" si="4"/>
        <v>0</v>
      </c>
      <c r="Q69" s="574">
        <f t="shared" si="0"/>
        <v>1900</v>
      </c>
      <c r="R69" s="574">
        <f t="shared" si="5"/>
        <v>1</v>
      </c>
      <c r="S69" s="574">
        <f t="shared" si="6"/>
        <v>0</v>
      </c>
      <c r="T69" s="552" t="str">
        <f t="shared" si="1"/>
        <v/>
      </c>
      <c r="U69" s="575"/>
      <c r="V69" s="552"/>
      <c r="W69" s="552"/>
      <c r="X69" s="576">
        <f t="shared" ref="X69:X99" si="13">IF(BG69=0,0,IF(BG69&gt;L69,U69-1,ROUND((U69*M69)*(BG69-1),0)))</f>
        <v>0</v>
      </c>
      <c r="Y69" s="576">
        <f t="shared" ref="Y69:Y99" si="14">U69-X69</f>
        <v>0</v>
      </c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82">
        <f t="shared" ref="AN69:AN99" si="15">IF(BG69=0,0,IF(BG69=L69,Y69-1,IF(Y69=1,0,ROUND(U69*M69,0))))</f>
        <v>0</v>
      </c>
      <c r="AO69" s="552"/>
      <c r="AP69" s="577">
        <f t="shared" si="7"/>
        <v>0</v>
      </c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52"/>
      <c r="BD69" s="552"/>
      <c r="BE69" s="552"/>
      <c r="BF69" s="552"/>
      <c r="BG69" s="574">
        <f t="shared" si="8"/>
        <v>0</v>
      </c>
      <c r="BH69" s="552"/>
      <c r="BI69" s="577">
        <f t="shared" si="9"/>
        <v>0</v>
      </c>
      <c r="BJ69" s="552"/>
      <c r="BK69" s="552"/>
      <c r="BL69" s="552"/>
      <c r="BM69" s="552"/>
      <c r="BN69" s="552"/>
      <c r="BO69" s="552"/>
      <c r="BP69" s="552"/>
      <c r="BQ69" s="552"/>
      <c r="BR69" s="552"/>
      <c r="BS69" s="552"/>
      <c r="BT69" s="552"/>
      <c r="BU69" s="552"/>
      <c r="BV69" s="552"/>
      <c r="BW69" s="552"/>
    </row>
    <row r="70" spans="1:75">
      <c r="A70" s="552"/>
      <c r="B70" s="552"/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 t="e">
        <f>VLOOKUP(L70,'償却率（定額法）'!$B$6:$C$104,2)</f>
        <v>#N/A</v>
      </c>
      <c r="N70" s="572"/>
      <c r="O70" s="572"/>
      <c r="P70" s="573">
        <f t="shared" ref="P70:P99" si="16">IF(O70="",N70,O70)</f>
        <v>0</v>
      </c>
      <c r="Q70" s="574">
        <f t="shared" ref="Q70:Q99" si="17">YEAR(P70)</f>
        <v>1900</v>
      </c>
      <c r="R70" s="574">
        <f t="shared" ref="R70:R99" si="18">MONTH(P70)</f>
        <v>1</v>
      </c>
      <c r="S70" s="574">
        <f t="shared" ref="S70:S99" si="19">DAY(N70)</f>
        <v>0</v>
      </c>
      <c r="T70" s="552" t="str">
        <f t="shared" si="1"/>
        <v/>
      </c>
      <c r="U70" s="575"/>
      <c r="V70" s="552"/>
      <c r="W70" s="552"/>
      <c r="X70" s="576">
        <f t="shared" si="13"/>
        <v>0</v>
      </c>
      <c r="Y70" s="576">
        <f t="shared" si="14"/>
        <v>0</v>
      </c>
      <c r="Z70" s="552"/>
      <c r="AA70" s="552"/>
      <c r="AB70" s="552"/>
      <c r="AC70" s="552"/>
      <c r="AD70" s="552"/>
      <c r="AE70" s="552"/>
      <c r="AF70" s="552"/>
      <c r="AG70" s="552"/>
      <c r="AH70" s="552"/>
      <c r="AI70" s="552"/>
      <c r="AJ70" s="552"/>
      <c r="AK70" s="552"/>
      <c r="AL70" s="552"/>
      <c r="AM70" s="552"/>
      <c r="AN70" s="582">
        <f t="shared" si="15"/>
        <v>0</v>
      </c>
      <c r="AO70" s="552"/>
      <c r="AP70" s="577">
        <f t="shared" ref="AP70:AP99" si="20">Y70-AN70</f>
        <v>0</v>
      </c>
      <c r="AQ70" s="552"/>
      <c r="AR70" s="552"/>
      <c r="AS70" s="552"/>
      <c r="AT70" s="552"/>
      <c r="AU70" s="552"/>
      <c r="AV70" s="552"/>
      <c r="AW70" s="552"/>
      <c r="AX70" s="552"/>
      <c r="AY70" s="552"/>
      <c r="AZ70" s="552"/>
      <c r="BA70" s="552"/>
      <c r="BB70" s="552"/>
      <c r="BC70" s="552"/>
      <c r="BD70" s="552"/>
      <c r="BE70" s="552"/>
      <c r="BF70" s="552"/>
      <c r="BG70" s="574">
        <f t="shared" ref="BG70:BG99" si="21">IF(T70="",0,$O$1-T70)</f>
        <v>0</v>
      </c>
      <c r="BH70" s="552"/>
      <c r="BI70" s="577">
        <f t="shared" ref="BI70:BI99" si="22">U70-AP70</f>
        <v>0</v>
      </c>
      <c r="BJ70" s="552"/>
      <c r="BK70" s="552"/>
      <c r="BL70" s="552"/>
      <c r="BM70" s="552"/>
      <c r="BN70" s="552"/>
      <c r="BO70" s="552"/>
      <c r="BP70" s="552"/>
      <c r="BQ70" s="552"/>
      <c r="BR70" s="552"/>
      <c r="BS70" s="552"/>
      <c r="BT70" s="552"/>
      <c r="BU70" s="552"/>
      <c r="BV70" s="552"/>
      <c r="BW70" s="552"/>
    </row>
    <row r="71" spans="1:75">
      <c r="A71" s="552"/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 t="e">
        <f>VLOOKUP(L71,'償却率（定額法）'!$B$6:$C$104,2)</f>
        <v>#N/A</v>
      </c>
      <c r="N71" s="572"/>
      <c r="O71" s="572"/>
      <c r="P71" s="573">
        <f t="shared" si="16"/>
        <v>0</v>
      </c>
      <c r="Q71" s="574">
        <f t="shared" si="17"/>
        <v>1900</v>
      </c>
      <c r="R71" s="574">
        <f t="shared" si="18"/>
        <v>1</v>
      </c>
      <c r="S71" s="574">
        <f t="shared" si="19"/>
        <v>0</v>
      </c>
      <c r="T71" s="552" t="str">
        <f t="shared" si="1"/>
        <v/>
      </c>
      <c r="U71" s="575"/>
      <c r="V71" s="552"/>
      <c r="W71" s="552"/>
      <c r="X71" s="576">
        <f t="shared" si="13"/>
        <v>0</v>
      </c>
      <c r="Y71" s="576">
        <f t="shared" si="14"/>
        <v>0</v>
      </c>
      <c r="Z71" s="552"/>
      <c r="AA71" s="552"/>
      <c r="AB71" s="552"/>
      <c r="AC71" s="552"/>
      <c r="AD71" s="552"/>
      <c r="AE71" s="552"/>
      <c r="AF71" s="552"/>
      <c r="AG71" s="552"/>
      <c r="AH71" s="552"/>
      <c r="AI71" s="552"/>
      <c r="AJ71" s="552"/>
      <c r="AK71" s="552"/>
      <c r="AL71" s="552"/>
      <c r="AM71" s="552"/>
      <c r="AN71" s="582">
        <f t="shared" si="15"/>
        <v>0</v>
      </c>
      <c r="AO71" s="552"/>
      <c r="AP71" s="577">
        <f t="shared" si="20"/>
        <v>0</v>
      </c>
      <c r="AQ71" s="552"/>
      <c r="AR71" s="552"/>
      <c r="AS71" s="552"/>
      <c r="AT71" s="552"/>
      <c r="AU71" s="552"/>
      <c r="AV71" s="552"/>
      <c r="AW71" s="552"/>
      <c r="AX71" s="552"/>
      <c r="AY71" s="552"/>
      <c r="AZ71" s="552"/>
      <c r="BA71" s="552"/>
      <c r="BB71" s="552"/>
      <c r="BC71" s="552"/>
      <c r="BD71" s="552"/>
      <c r="BE71" s="552"/>
      <c r="BF71" s="552"/>
      <c r="BG71" s="574">
        <f t="shared" si="21"/>
        <v>0</v>
      </c>
      <c r="BH71" s="552"/>
      <c r="BI71" s="577">
        <f t="shared" si="22"/>
        <v>0</v>
      </c>
      <c r="BJ71" s="552"/>
      <c r="BK71" s="552"/>
      <c r="BL71" s="552"/>
      <c r="BM71" s="552"/>
      <c r="BN71" s="552"/>
      <c r="BO71" s="552"/>
      <c r="BP71" s="552"/>
      <c r="BQ71" s="552"/>
      <c r="BR71" s="552"/>
      <c r="BS71" s="552"/>
      <c r="BT71" s="552"/>
      <c r="BU71" s="552"/>
      <c r="BV71" s="552"/>
      <c r="BW71" s="552"/>
    </row>
    <row r="72" spans="1:75">
      <c r="A72" s="552"/>
      <c r="B72" s="552"/>
      <c r="C72" s="552"/>
      <c r="D72" s="552"/>
      <c r="E72" s="552"/>
      <c r="F72" s="552"/>
      <c r="G72" s="552"/>
      <c r="H72" s="552"/>
      <c r="I72" s="552"/>
      <c r="J72" s="552"/>
      <c r="K72" s="552"/>
      <c r="L72" s="552"/>
      <c r="M72" s="552" t="e">
        <f>VLOOKUP(L72,'償却率（定額法）'!$B$6:$C$104,2)</f>
        <v>#N/A</v>
      </c>
      <c r="N72" s="572"/>
      <c r="O72" s="572"/>
      <c r="P72" s="573">
        <f t="shared" si="16"/>
        <v>0</v>
      </c>
      <c r="Q72" s="574">
        <f t="shared" si="17"/>
        <v>1900</v>
      </c>
      <c r="R72" s="574">
        <f t="shared" si="18"/>
        <v>1</v>
      </c>
      <c r="S72" s="574">
        <f t="shared" si="19"/>
        <v>0</v>
      </c>
      <c r="T72" s="552" t="str">
        <f t="shared" si="1"/>
        <v/>
      </c>
      <c r="U72" s="575"/>
      <c r="V72" s="552"/>
      <c r="W72" s="552"/>
      <c r="X72" s="576">
        <f t="shared" si="13"/>
        <v>0</v>
      </c>
      <c r="Y72" s="576">
        <f t="shared" si="14"/>
        <v>0</v>
      </c>
      <c r="Z72" s="552"/>
      <c r="AA72" s="552"/>
      <c r="AB72" s="552"/>
      <c r="AC72" s="552"/>
      <c r="AD72" s="552"/>
      <c r="AE72" s="552"/>
      <c r="AF72" s="552"/>
      <c r="AG72" s="552"/>
      <c r="AH72" s="552"/>
      <c r="AI72" s="552"/>
      <c r="AJ72" s="552"/>
      <c r="AK72" s="552"/>
      <c r="AL72" s="552"/>
      <c r="AM72" s="552"/>
      <c r="AN72" s="582">
        <f t="shared" si="15"/>
        <v>0</v>
      </c>
      <c r="AO72" s="552"/>
      <c r="AP72" s="577">
        <f t="shared" si="20"/>
        <v>0</v>
      </c>
      <c r="AQ72" s="552"/>
      <c r="AR72" s="552"/>
      <c r="AS72" s="552"/>
      <c r="AT72" s="552"/>
      <c r="AU72" s="552"/>
      <c r="AV72" s="552"/>
      <c r="AW72" s="552"/>
      <c r="AX72" s="552"/>
      <c r="AY72" s="552"/>
      <c r="AZ72" s="552"/>
      <c r="BA72" s="552"/>
      <c r="BB72" s="552"/>
      <c r="BC72" s="552"/>
      <c r="BD72" s="552"/>
      <c r="BE72" s="552"/>
      <c r="BF72" s="552"/>
      <c r="BG72" s="574">
        <f t="shared" si="21"/>
        <v>0</v>
      </c>
      <c r="BH72" s="552"/>
      <c r="BI72" s="577">
        <f t="shared" si="22"/>
        <v>0</v>
      </c>
      <c r="BJ72" s="552"/>
      <c r="BK72" s="552"/>
      <c r="BL72" s="552"/>
      <c r="BM72" s="552"/>
      <c r="BN72" s="552"/>
      <c r="BO72" s="552"/>
      <c r="BP72" s="552"/>
      <c r="BQ72" s="552"/>
      <c r="BR72" s="552"/>
      <c r="BS72" s="552"/>
      <c r="BT72" s="552"/>
      <c r="BU72" s="552"/>
      <c r="BV72" s="552"/>
      <c r="BW72" s="552"/>
    </row>
    <row r="73" spans="1:75">
      <c r="A73" s="552"/>
      <c r="B73" s="552"/>
      <c r="C73" s="552"/>
      <c r="D73" s="552"/>
      <c r="E73" s="552"/>
      <c r="F73" s="552"/>
      <c r="G73" s="552"/>
      <c r="H73" s="552"/>
      <c r="I73" s="552"/>
      <c r="J73" s="552"/>
      <c r="K73" s="552"/>
      <c r="L73" s="552"/>
      <c r="M73" s="552" t="e">
        <f>VLOOKUP(L73,'償却率（定額法）'!$B$6:$C$104,2)</f>
        <v>#N/A</v>
      </c>
      <c r="N73" s="572"/>
      <c r="O73" s="572"/>
      <c r="P73" s="573">
        <f t="shared" si="16"/>
        <v>0</v>
      </c>
      <c r="Q73" s="574">
        <f t="shared" si="17"/>
        <v>1900</v>
      </c>
      <c r="R73" s="574">
        <f t="shared" si="18"/>
        <v>1</v>
      </c>
      <c r="S73" s="574">
        <f t="shared" si="19"/>
        <v>0</v>
      </c>
      <c r="T73" s="552" t="str">
        <f t="shared" si="1"/>
        <v/>
      </c>
      <c r="U73" s="575"/>
      <c r="V73" s="552"/>
      <c r="W73" s="552"/>
      <c r="X73" s="576">
        <f t="shared" si="13"/>
        <v>0</v>
      </c>
      <c r="Y73" s="576">
        <f t="shared" si="14"/>
        <v>0</v>
      </c>
      <c r="Z73" s="552"/>
      <c r="AA73" s="552"/>
      <c r="AB73" s="552"/>
      <c r="AC73" s="552"/>
      <c r="AD73" s="552"/>
      <c r="AE73" s="552"/>
      <c r="AF73" s="552"/>
      <c r="AG73" s="552"/>
      <c r="AH73" s="552"/>
      <c r="AI73" s="552"/>
      <c r="AJ73" s="552"/>
      <c r="AK73" s="552"/>
      <c r="AL73" s="552"/>
      <c r="AM73" s="552"/>
      <c r="AN73" s="582">
        <f t="shared" si="15"/>
        <v>0</v>
      </c>
      <c r="AO73" s="552"/>
      <c r="AP73" s="577">
        <f t="shared" si="20"/>
        <v>0</v>
      </c>
      <c r="AQ73" s="552"/>
      <c r="AR73" s="552"/>
      <c r="AS73" s="552"/>
      <c r="AT73" s="552"/>
      <c r="AU73" s="552"/>
      <c r="AV73" s="552"/>
      <c r="AW73" s="552"/>
      <c r="AX73" s="552"/>
      <c r="AY73" s="552"/>
      <c r="AZ73" s="552"/>
      <c r="BA73" s="552"/>
      <c r="BB73" s="552"/>
      <c r="BC73" s="552"/>
      <c r="BD73" s="552"/>
      <c r="BE73" s="552"/>
      <c r="BF73" s="552"/>
      <c r="BG73" s="574">
        <f t="shared" si="21"/>
        <v>0</v>
      </c>
      <c r="BH73" s="552"/>
      <c r="BI73" s="577">
        <f t="shared" si="22"/>
        <v>0</v>
      </c>
      <c r="BJ73" s="552"/>
      <c r="BK73" s="552"/>
      <c r="BL73" s="552"/>
      <c r="BM73" s="552"/>
      <c r="BN73" s="552"/>
      <c r="BO73" s="552"/>
      <c r="BP73" s="552"/>
      <c r="BQ73" s="552"/>
      <c r="BR73" s="552"/>
      <c r="BS73" s="552"/>
      <c r="BT73" s="552"/>
      <c r="BU73" s="552"/>
      <c r="BV73" s="552"/>
      <c r="BW73" s="552"/>
    </row>
    <row r="74" spans="1:75">
      <c r="A74" s="552"/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 t="e">
        <f>VLOOKUP(L74,'償却率（定額法）'!$B$6:$C$104,2)</f>
        <v>#N/A</v>
      </c>
      <c r="N74" s="572"/>
      <c r="O74" s="572"/>
      <c r="P74" s="573">
        <f t="shared" si="16"/>
        <v>0</v>
      </c>
      <c r="Q74" s="574">
        <f t="shared" si="17"/>
        <v>1900</v>
      </c>
      <c r="R74" s="574">
        <f t="shared" si="18"/>
        <v>1</v>
      </c>
      <c r="S74" s="574">
        <f t="shared" si="19"/>
        <v>0</v>
      </c>
      <c r="T74" s="552" t="str">
        <f t="shared" si="1"/>
        <v/>
      </c>
      <c r="U74" s="575"/>
      <c r="V74" s="552"/>
      <c r="W74" s="552"/>
      <c r="X74" s="576">
        <f t="shared" si="13"/>
        <v>0</v>
      </c>
      <c r="Y74" s="576">
        <f t="shared" si="14"/>
        <v>0</v>
      </c>
      <c r="Z74" s="552"/>
      <c r="AA74" s="552"/>
      <c r="AB74" s="552"/>
      <c r="AC74" s="552"/>
      <c r="AD74" s="552"/>
      <c r="AE74" s="552"/>
      <c r="AF74" s="552"/>
      <c r="AG74" s="552"/>
      <c r="AH74" s="552"/>
      <c r="AI74" s="552"/>
      <c r="AJ74" s="552"/>
      <c r="AK74" s="552"/>
      <c r="AL74" s="552"/>
      <c r="AM74" s="552"/>
      <c r="AN74" s="582">
        <f t="shared" si="15"/>
        <v>0</v>
      </c>
      <c r="AO74" s="552"/>
      <c r="AP74" s="577">
        <f t="shared" si="20"/>
        <v>0</v>
      </c>
      <c r="AQ74" s="552"/>
      <c r="AR74" s="552"/>
      <c r="AS74" s="552"/>
      <c r="AT74" s="552"/>
      <c r="AU74" s="552"/>
      <c r="AV74" s="552"/>
      <c r="AW74" s="552"/>
      <c r="AX74" s="552"/>
      <c r="AY74" s="552"/>
      <c r="AZ74" s="552"/>
      <c r="BA74" s="552"/>
      <c r="BB74" s="552"/>
      <c r="BC74" s="552"/>
      <c r="BD74" s="552"/>
      <c r="BE74" s="552"/>
      <c r="BF74" s="552"/>
      <c r="BG74" s="574">
        <f t="shared" si="21"/>
        <v>0</v>
      </c>
      <c r="BH74" s="552"/>
      <c r="BI74" s="577">
        <f t="shared" si="22"/>
        <v>0</v>
      </c>
      <c r="BJ74" s="552"/>
      <c r="BK74" s="552"/>
      <c r="BL74" s="552"/>
      <c r="BM74" s="552"/>
      <c r="BN74" s="552"/>
      <c r="BO74" s="552"/>
      <c r="BP74" s="552"/>
      <c r="BQ74" s="552"/>
      <c r="BR74" s="552"/>
      <c r="BS74" s="552"/>
      <c r="BT74" s="552"/>
      <c r="BU74" s="552"/>
      <c r="BV74" s="552"/>
      <c r="BW74" s="552"/>
    </row>
    <row r="75" spans="1:75">
      <c r="A75" s="552"/>
      <c r="B75" s="552"/>
      <c r="C75" s="552"/>
      <c r="D75" s="552"/>
      <c r="E75" s="552"/>
      <c r="F75" s="552"/>
      <c r="G75" s="552"/>
      <c r="H75" s="552"/>
      <c r="I75" s="552"/>
      <c r="J75" s="552"/>
      <c r="K75" s="552"/>
      <c r="L75" s="552"/>
      <c r="M75" s="552" t="e">
        <f>VLOOKUP(L75,'償却率（定額法）'!$B$6:$C$104,2)</f>
        <v>#N/A</v>
      </c>
      <c r="N75" s="572"/>
      <c r="O75" s="572"/>
      <c r="P75" s="573">
        <f t="shared" si="16"/>
        <v>0</v>
      </c>
      <c r="Q75" s="574">
        <f t="shared" si="17"/>
        <v>1900</v>
      </c>
      <c r="R75" s="574">
        <f t="shared" si="18"/>
        <v>1</v>
      </c>
      <c r="S75" s="574">
        <f t="shared" si="19"/>
        <v>0</v>
      </c>
      <c r="T75" s="552" t="str">
        <f t="shared" si="1"/>
        <v/>
      </c>
      <c r="U75" s="575"/>
      <c r="V75" s="552"/>
      <c r="W75" s="552"/>
      <c r="X75" s="576">
        <f t="shared" si="13"/>
        <v>0</v>
      </c>
      <c r="Y75" s="576">
        <f t="shared" si="14"/>
        <v>0</v>
      </c>
      <c r="Z75" s="552"/>
      <c r="AA75" s="552"/>
      <c r="AB75" s="552"/>
      <c r="AC75" s="552"/>
      <c r="AD75" s="552"/>
      <c r="AE75" s="552"/>
      <c r="AF75" s="552"/>
      <c r="AG75" s="552"/>
      <c r="AH75" s="552"/>
      <c r="AI75" s="552"/>
      <c r="AJ75" s="552"/>
      <c r="AK75" s="552"/>
      <c r="AL75" s="552"/>
      <c r="AM75" s="552"/>
      <c r="AN75" s="582">
        <f t="shared" si="15"/>
        <v>0</v>
      </c>
      <c r="AO75" s="552"/>
      <c r="AP75" s="577">
        <f t="shared" si="20"/>
        <v>0</v>
      </c>
      <c r="AQ75" s="552"/>
      <c r="AR75" s="552"/>
      <c r="AS75" s="552"/>
      <c r="AT75" s="552"/>
      <c r="AU75" s="552"/>
      <c r="AV75" s="552"/>
      <c r="AW75" s="552"/>
      <c r="AX75" s="552"/>
      <c r="AY75" s="552"/>
      <c r="AZ75" s="552"/>
      <c r="BA75" s="552"/>
      <c r="BB75" s="552"/>
      <c r="BC75" s="552"/>
      <c r="BD75" s="552"/>
      <c r="BE75" s="552"/>
      <c r="BF75" s="552"/>
      <c r="BG75" s="574">
        <f t="shared" si="21"/>
        <v>0</v>
      </c>
      <c r="BH75" s="552"/>
      <c r="BI75" s="577">
        <f t="shared" si="22"/>
        <v>0</v>
      </c>
      <c r="BJ75" s="552"/>
      <c r="BK75" s="552"/>
      <c r="BL75" s="552"/>
      <c r="BM75" s="552"/>
      <c r="BN75" s="552"/>
      <c r="BO75" s="552"/>
      <c r="BP75" s="552"/>
      <c r="BQ75" s="552"/>
      <c r="BR75" s="552"/>
      <c r="BS75" s="552"/>
      <c r="BT75" s="552"/>
      <c r="BU75" s="552"/>
      <c r="BV75" s="552"/>
      <c r="BW75" s="552"/>
    </row>
    <row r="76" spans="1:75">
      <c r="A76" s="552"/>
      <c r="B76" s="552"/>
      <c r="C76" s="552"/>
      <c r="D76" s="552"/>
      <c r="E76" s="552"/>
      <c r="F76" s="552"/>
      <c r="G76" s="552"/>
      <c r="H76" s="552"/>
      <c r="I76" s="552"/>
      <c r="J76" s="552"/>
      <c r="K76" s="552"/>
      <c r="L76" s="552"/>
      <c r="M76" s="552" t="e">
        <f>VLOOKUP(L76,'償却率（定額法）'!$B$6:$C$104,2)</f>
        <v>#N/A</v>
      </c>
      <c r="N76" s="572"/>
      <c r="O76" s="572"/>
      <c r="P76" s="573">
        <f t="shared" si="16"/>
        <v>0</v>
      </c>
      <c r="Q76" s="574">
        <f t="shared" si="17"/>
        <v>1900</v>
      </c>
      <c r="R76" s="574">
        <f t="shared" si="18"/>
        <v>1</v>
      </c>
      <c r="S76" s="574">
        <f t="shared" si="19"/>
        <v>0</v>
      </c>
      <c r="T76" s="552" t="str">
        <f t="shared" si="1"/>
        <v/>
      </c>
      <c r="U76" s="575"/>
      <c r="V76" s="552"/>
      <c r="W76" s="552"/>
      <c r="X76" s="576">
        <f t="shared" si="13"/>
        <v>0</v>
      </c>
      <c r="Y76" s="576">
        <f t="shared" si="14"/>
        <v>0</v>
      </c>
      <c r="Z76" s="552"/>
      <c r="AA76" s="552"/>
      <c r="AB76" s="552"/>
      <c r="AC76" s="552"/>
      <c r="AD76" s="552"/>
      <c r="AE76" s="552"/>
      <c r="AF76" s="552"/>
      <c r="AG76" s="552"/>
      <c r="AH76" s="552"/>
      <c r="AI76" s="552"/>
      <c r="AJ76" s="552"/>
      <c r="AK76" s="552"/>
      <c r="AL76" s="552"/>
      <c r="AM76" s="552"/>
      <c r="AN76" s="582">
        <f t="shared" si="15"/>
        <v>0</v>
      </c>
      <c r="AO76" s="552"/>
      <c r="AP76" s="577">
        <f t="shared" si="20"/>
        <v>0</v>
      </c>
      <c r="AQ76" s="552"/>
      <c r="AR76" s="552"/>
      <c r="AS76" s="552"/>
      <c r="AT76" s="552"/>
      <c r="AU76" s="552"/>
      <c r="AV76" s="552"/>
      <c r="AW76" s="552"/>
      <c r="AX76" s="552"/>
      <c r="AY76" s="552"/>
      <c r="AZ76" s="552"/>
      <c r="BA76" s="552"/>
      <c r="BB76" s="552"/>
      <c r="BC76" s="552"/>
      <c r="BD76" s="552"/>
      <c r="BE76" s="552"/>
      <c r="BF76" s="552"/>
      <c r="BG76" s="574">
        <f t="shared" si="21"/>
        <v>0</v>
      </c>
      <c r="BH76" s="552"/>
      <c r="BI76" s="577">
        <f t="shared" si="22"/>
        <v>0</v>
      </c>
      <c r="BJ76" s="552"/>
      <c r="BK76" s="552"/>
      <c r="BL76" s="552"/>
      <c r="BM76" s="552"/>
      <c r="BN76" s="552"/>
      <c r="BO76" s="552"/>
      <c r="BP76" s="552"/>
      <c r="BQ76" s="552"/>
      <c r="BR76" s="552"/>
      <c r="BS76" s="552"/>
      <c r="BT76" s="552"/>
      <c r="BU76" s="552"/>
      <c r="BV76" s="552"/>
      <c r="BW76" s="552"/>
    </row>
    <row r="77" spans="1:75">
      <c r="A77" s="552"/>
      <c r="B77" s="552"/>
      <c r="C77" s="552"/>
      <c r="D77" s="552"/>
      <c r="E77" s="552"/>
      <c r="F77" s="552"/>
      <c r="G77" s="552"/>
      <c r="H77" s="552"/>
      <c r="I77" s="552"/>
      <c r="J77" s="552"/>
      <c r="K77" s="552"/>
      <c r="L77" s="552"/>
      <c r="M77" s="552" t="e">
        <f>VLOOKUP(L77,'償却率（定額法）'!$B$6:$C$104,2)</f>
        <v>#N/A</v>
      </c>
      <c r="N77" s="572"/>
      <c r="O77" s="572"/>
      <c r="P77" s="573">
        <f t="shared" si="16"/>
        <v>0</v>
      </c>
      <c r="Q77" s="574">
        <f t="shared" si="17"/>
        <v>1900</v>
      </c>
      <c r="R77" s="574">
        <f t="shared" si="18"/>
        <v>1</v>
      </c>
      <c r="S77" s="574">
        <f t="shared" si="19"/>
        <v>0</v>
      </c>
      <c r="T77" s="552" t="str">
        <f t="shared" si="1"/>
        <v/>
      </c>
      <c r="U77" s="575"/>
      <c r="V77" s="552"/>
      <c r="W77" s="552"/>
      <c r="X77" s="576">
        <f t="shared" si="13"/>
        <v>0</v>
      </c>
      <c r="Y77" s="576">
        <f t="shared" si="14"/>
        <v>0</v>
      </c>
      <c r="Z77" s="552"/>
      <c r="AA77" s="552"/>
      <c r="AB77" s="552"/>
      <c r="AC77" s="552"/>
      <c r="AD77" s="552"/>
      <c r="AE77" s="552"/>
      <c r="AF77" s="552"/>
      <c r="AG77" s="552"/>
      <c r="AH77" s="552"/>
      <c r="AI77" s="552"/>
      <c r="AJ77" s="552"/>
      <c r="AK77" s="552"/>
      <c r="AL77" s="552"/>
      <c r="AM77" s="552"/>
      <c r="AN77" s="582">
        <f t="shared" si="15"/>
        <v>0</v>
      </c>
      <c r="AO77" s="552"/>
      <c r="AP77" s="577">
        <f t="shared" si="20"/>
        <v>0</v>
      </c>
      <c r="AQ77" s="552"/>
      <c r="AR77" s="552"/>
      <c r="AS77" s="552"/>
      <c r="AT77" s="552"/>
      <c r="AU77" s="552"/>
      <c r="AV77" s="552"/>
      <c r="AW77" s="552"/>
      <c r="AX77" s="552"/>
      <c r="AY77" s="552"/>
      <c r="AZ77" s="552"/>
      <c r="BA77" s="552"/>
      <c r="BB77" s="552"/>
      <c r="BC77" s="552"/>
      <c r="BD77" s="552"/>
      <c r="BE77" s="552"/>
      <c r="BF77" s="552"/>
      <c r="BG77" s="574">
        <f t="shared" si="21"/>
        <v>0</v>
      </c>
      <c r="BH77" s="552"/>
      <c r="BI77" s="577">
        <f t="shared" si="22"/>
        <v>0</v>
      </c>
      <c r="BJ77" s="552"/>
      <c r="BK77" s="552"/>
      <c r="BL77" s="552"/>
      <c r="BM77" s="552"/>
      <c r="BN77" s="552"/>
      <c r="BO77" s="552"/>
      <c r="BP77" s="552"/>
      <c r="BQ77" s="552"/>
      <c r="BR77" s="552"/>
      <c r="BS77" s="552"/>
      <c r="BT77" s="552"/>
      <c r="BU77" s="552"/>
      <c r="BV77" s="552"/>
      <c r="BW77" s="552"/>
    </row>
    <row r="78" spans="1:75">
      <c r="A78" s="552"/>
      <c r="B78" s="552"/>
      <c r="C78" s="552"/>
      <c r="D78" s="552"/>
      <c r="E78" s="552"/>
      <c r="F78" s="552"/>
      <c r="G78" s="552"/>
      <c r="H78" s="552"/>
      <c r="I78" s="552"/>
      <c r="J78" s="552"/>
      <c r="K78" s="552"/>
      <c r="L78" s="552"/>
      <c r="M78" s="552" t="e">
        <f>VLOOKUP(L78,'償却率（定額法）'!$B$6:$C$104,2)</f>
        <v>#N/A</v>
      </c>
      <c r="N78" s="572"/>
      <c r="O78" s="572"/>
      <c r="P78" s="573">
        <f t="shared" si="16"/>
        <v>0</v>
      </c>
      <c r="Q78" s="574">
        <f t="shared" si="17"/>
        <v>1900</v>
      </c>
      <c r="R78" s="574">
        <f t="shared" si="18"/>
        <v>1</v>
      </c>
      <c r="S78" s="574">
        <f t="shared" si="19"/>
        <v>0</v>
      </c>
      <c r="T78" s="552" t="str">
        <f t="shared" si="1"/>
        <v/>
      </c>
      <c r="U78" s="575"/>
      <c r="V78" s="552"/>
      <c r="W78" s="552"/>
      <c r="X78" s="576">
        <f t="shared" si="13"/>
        <v>0</v>
      </c>
      <c r="Y78" s="576">
        <f t="shared" si="14"/>
        <v>0</v>
      </c>
      <c r="Z78" s="552"/>
      <c r="AA78" s="552"/>
      <c r="AB78" s="552"/>
      <c r="AC78" s="552"/>
      <c r="AD78" s="552"/>
      <c r="AE78" s="552"/>
      <c r="AF78" s="552"/>
      <c r="AG78" s="552"/>
      <c r="AH78" s="552"/>
      <c r="AI78" s="552"/>
      <c r="AJ78" s="552"/>
      <c r="AK78" s="552"/>
      <c r="AL78" s="552"/>
      <c r="AM78" s="552"/>
      <c r="AN78" s="582">
        <f t="shared" si="15"/>
        <v>0</v>
      </c>
      <c r="AO78" s="552"/>
      <c r="AP78" s="577">
        <f t="shared" si="20"/>
        <v>0</v>
      </c>
      <c r="AQ78" s="552"/>
      <c r="AR78" s="552"/>
      <c r="AS78" s="552"/>
      <c r="AT78" s="552"/>
      <c r="AU78" s="552"/>
      <c r="AV78" s="552"/>
      <c r="AW78" s="552"/>
      <c r="AX78" s="552"/>
      <c r="AY78" s="552"/>
      <c r="AZ78" s="552"/>
      <c r="BA78" s="552"/>
      <c r="BB78" s="552"/>
      <c r="BC78" s="552"/>
      <c r="BD78" s="552"/>
      <c r="BE78" s="552"/>
      <c r="BF78" s="552"/>
      <c r="BG78" s="574">
        <f t="shared" si="21"/>
        <v>0</v>
      </c>
      <c r="BH78" s="552"/>
      <c r="BI78" s="577">
        <f t="shared" si="22"/>
        <v>0</v>
      </c>
      <c r="BJ78" s="552"/>
      <c r="BK78" s="552"/>
      <c r="BL78" s="552"/>
      <c r="BM78" s="552"/>
      <c r="BN78" s="552"/>
      <c r="BO78" s="552"/>
      <c r="BP78" s="552"/>
      <c r="BQ78" s="552"/>
      <c r="BR78" s="552"/>
      <c r="BS78" s="552"/>
      <c r="BT78" s="552"/>
      <c r="BU78" s="552"/>
      <c r="BV78" s="552"/>
      <c r="BW78" s="552"/>
    </row>
    <row r="79" spans="1:75">
      <c r="A79" s="552"/>
      <c r="B79" s="552"/>
      <c r="C79" s="552"/>
      <c r="D79" s="552"/>
      <c r="E79" s="552"/>
      <c r="F79" s="552"/>
      <c r="G79" s="552"/>
      <c r="H79" s="552"/>
      <c r="I79" s="552"/>
      <c r="J79" s="552"/>
      <c r="K79" s="552"/>
      <c r="L79" s="552"/>
      <c r="M79" s="552" t="e">
        <f>VLOOKUP(L79,'償却率（定額法）'!$B$6:$C$104,2)</f>
        <v>#N/A</v>
      </c>
      <c r="N79" s="572"/>
      <c r="O79" s="572"/>
      <c r="P79" s="573">
        <f t="shared" si="16"/>
        <v>0</v>
      </c>
      <c r="Q79" s="574">
        <f t="shared" si="17"/>
        <v>1900</v>
      </c>
      <c r="R79" s="574">
        <f t="shared" si="18"/>
        <v>1</v>
      </c>
      <c r="S79" s="574">
        <f t="shared" si="19"/>
        <v>0</v>
      </c>
      <c r="T79" s="552" t="str">
        <f t="shared" si="1"/>
        <v/>
      </c>
      <c r="U79" s="575"/>
      <c r="V79" s="552"/>
      <c r="W79" s="552"/>
      <c r="X79" s="576">
        <f t="shared" si="13"/>
        <v>0</v>
      </c>
      <c r="Y79" s="576">
        <f t="shared" si="14"/>
        <v>0</v>
      </c>
      <c r="Z79" s="552"/>
      <c r="AA79" s="552"/>
      <c r="AB79" s="552"/>
      <c r="AC79" s="552"/>
      <c r="AD79" s="552"/>
      <c r="AE79" s="552"/>
      <c r="AF79" s="552"/>
      <c r="AG79" s="552"/>
      <c r="AH79" s="552"/>
      <c r="AI79" s="552"/>
      <c r="AJ79" s="552"/>
      <c r="AK79" s="552"/>
      <c r="AL79" s="552"/>
      <c r="AM79" s="552"/>
      <c r="AN79" s="582">
        <f t="shared" si="15"/>
        <v>0</v>
      </c>
      <c r="AO79" s="552"/>
      <c r="AP79" s="577">
        <f t="shared" si="20"/>
        <v>0</v>
      </c>
      <c r="AQ79" s="552"/>
      <c r="AR79" s="552"/>
      <c r="AS79" s="552"/>
      <c r="AT79" s="552"/>
      <c r="AU79" s="552"/>
      <c r="AV79" s="552"/>
      <c r="AW79" s="552"/>
      <c r="AX79" s="552"/>
      <c r="AY79" s="552"/>
      <c r="AZ79" s="552"/>
      <c r="BA79" s="552"/>
      <c r="BB79" s="552"/>
      <c r="BC79" s="552"/>
      <c r="BD79" s="552"/>
      <c r="BE79" s="552"/>
      <c r="BF79" s="552"/>
      <c r="BG79" s="574">
        <f t="shared" si="21"/>
        <v>0</v>
      </c>
      <c r="BH79" s="552"/>
      <c r="BI79" s="577">
        <f t="shared" si="22"/>
        <v>0</v>
      </c>
      <c r="BJ79" s="552"/>
      <c r="BK79" s="552"/>
      <c r="BL79" s="552"/>
      <c r="BM79" s="552"/>
      <c r="BN79" s="552"/>
      <c r="BO79" s="552"/>
      <c r="BP79" s="552"/>
      <c r="BQ79" s="552"/>
      <c r="BR79" s="552"/>
      <c r="BS79" s="552"/>
      <c r="BT79" s="552"/>
      <c r="BU79" s="552"/>
      <c r="BV79" s="552"/>
      <c r="BW79" s="552"/>
    </row>
    <row r="80" spans="1:75">
      <c r="A80" s="552"/>
      <c r="B80" s="552"/>
      <c r="C80" s="552"/>
      <c r="D80" s="552"/>
      <c r="E80" s="552"/>
      <c r="F80" s="552"/>
      <c r="G80" s="552"/>
      <c r="H80" s="552"/>
      <c r="I80" s="552"/>
      <c r="J80" s="552"/>
      <c r="K80" s="552"/>
      <c r="L80" s="552"/>
      <c r="M80" s="552" t="e">
        <f>VLOOKUP(L80,'償却率（定額法）'!$B$6:$C$104,2)</f>
        <v>#N/A</v>
      </c>
      <c r="N80" s="572"/>
      <c r="O80" s="572"/>
      <c r="P80" s="573">
        <f t="shared" si="16"/>
        <v>0</v>
      </c>
      <c r="Q80" s="574">
        <f t="shared" si="17"/>
        <v>1900</v>
      </c>
      <c r="R80" s="574">
        <f t="shared" si="18"/>
        <v>1</v>
      </c>
      <c r="S80" s="574">
        <f t="shared" si="19"/>
        <v>0</v>
      </c>
      <c r="T80" s="552" t="str">
        <f t="shared" si="1"/>
        <v/>
      </c>
      <c r="U80" s="575"/>
      <c r="V80" s="552"/>
      <c r="W80" s="552"/>
      <c r="X80" s="576">
        <f t="shared" si="13"/>
        <v>0</v>
      </c>
      <c r="Y80" s="576">
        <f t="shared" si="14"/>
        <v>0</v>
      </c>
      <c r="Z80" s="552"/>
      <c r="AA80" s="552"/>
      <c r="AB80" s="552"/>
      <c r="AC80" s="552"/>
      <c r="AD80" s="552"/>
      <c r="AE80" s="552"/>
      <c r="AF80" s="552"/>
      <c r="AG80" s="552"/>
      <c r="AH80" s="552"/>
      <c r="AI80" s="552"/>
      <c r="AJ80" s="552"/>
      <c r="AK80" s="552"/>
      <c r="AL80" s="552"/>
      <c r="AM80" s="552"/>
      <c r="AN80" s="582">
        <f t="shared" si="15"/>
        <v>0</v>
      </c>
      <c r="AO80" s="552"/>
      <c r="AP80" s="577">
        <f t="shared" si="20"/>
        <v>0</v>
      </c>
      <c r="AQ80" s="552"/>
      <c r="AR80" s="552"/>
      <c r="AS80" s="552"/>
      <c r="AT80" s="552"/>
      <c r="AU80" s="552"/>
      <c r="AV80" s="552"/>
      <c r="AW80" s="552"/>
      <c r="AX80" s="552"/>
      <c r="AY80" s="552"/>
      <c r="AZ80" s="552"/>
      <c r="BA80" s="552"/>
      <c r="BB80" s="552"/>
      <c r="BC80" s="552"/>
      <c r="BD80" s="552"/>
      <c r="BE80" s="552"/>
      <c r="BF80" s="552"/>
      <c r="BG80" s="574">
        <f t="shared" si="21"/>
        <v>0</v>
      </c>
      <c r="BH80" s="552"/>
      <c r="BI80" s="577">
        <f t="shared" si="22"/>
        <v>0</v>
      </c>
      <c r="BJ80" s="552"/>
      <c r="BK80" s="552"/>
      <c r="BL80" s="552"/>
      <c r="BM80" s="552"/>
      <c r="BN80" s="552"/>
      <c r="BO80" s="552"/>
      <c r="BP80" s="552"/>
      <c r="BQ80" s="552"/>
      <c r="BR80" s="552"/>
      <c r="BS80" s="552"/>
      <c r="BT80" s="552"/>
      <c r="BU80" s="552"/>
      <c r="BV80" s="552"/>
      <c r="BW80" s="552"/>
    </row>
    <row r="81" spans="1:75">
      <c r="A81" s="552"/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 t="e">
        <f>VLOOKUP(L81,'償却率（定額法）'!$B$6:$C$104,2)</f>
        <v>#N/A</v>
      </c>
      <c r="N81" s="572"/>
      <c r="O81" s="572"/>
      <c r="P81" s="573">
        <f t="shared" si="16"/>
        <v>0</v>
      </c>
      <c r="Q81" s="574">
        <f t="shared" si="17"/>
        <v>1900</v>
      </c>
      <c r="R81" s="574">
        <f t="shared" si="18"/>
        <v>1</v>
      </c>
      <c r="S81" s="574">
        <f t="shared" si="19"/>
        <v>0</v>
      </c>
      <c r="T81" s="552" t="str">
        <f t="shared" si="1"/>
        <v/>
      </c>
      <c r="U81" s="575"/>
      <c r="V81" s="552"/>
      <c r="W81" s="552"/>
      <c r="X81" s="576">
        <f t="shared" si="13"/>
        <v>0</v>
      </c>
      <c r="Y81" s="576">
        <f t="shared" si="14"/>
        <v>0</v>
      </c>
      <c r="Z81" s="552"/>
      <c r="AA81" s="552"/>
      <c r="AB81" s="552"/>
      <c r="AC81" s="552"/>
      <c r="AD81" s="552"/>
      <c r="AE81" s="552"/>
      <c r="AF81" s="552"/>
      <c r="AG81" s="552"/>
      <c r="AH81" s="552"/>
      <c r="AI81" s="552"/>
      <c r="AJ81" s="552"/>
      <c r="AK81" s="552"/>
      <c r="AL81" s="552"/>
      <c r="AM81" s="552"/>
      <c r="AN81" s="582">
        <f t="shared" si="15"/>
        <v>0</v>
      </c>
      <c r="AO81" s="552"/>
      <c r="AP81" s="577">
        <f t="shared" si="20"/>
        <v>0</v>
      </c>
      <c r="AQ81" s="552"/>
      <c r="AR81" s="552"/>
      <c r="AS81" s="552"/>
      <c r="AT81" s="552"/>
      <c r="AU81" s="552"/>
      <c r="AV81" s="552"/>
      <c r="AW81" s="552"/>
      <c r="AX81" s="552"/>
      <c r="AY81" s="552"/>
      <c r="AZ81" s="552"/>
      <c r="BA81" s="552"/>
      <c r="BB81" s="552"/>
      <c r="BC81" s="552"/>
      <c r="BD81" s="552"/>
      <c r="BE81" s="552"/>
      <c r="BF81" s="552"/>
      <c r="BG81" s="574">
        <f t="shared" si="21"/>
        <v>0</v>
      </c>
      <c r="BH81" s="552"/>
      <c r="BI81" s="577">
        <f t="shared" si="22"/>
        <v>0</v>
      </c>
      <c r="BJ81" s="552"/>
      <c r="BK81" s="552"/>
      <c r="BL81" s="552"/>
      <c r="BM81" s="552"/>
      <c r="BN81" s="552"/>
      <c r="BO81" s="552"/>
      <c r="BP81" s="552"/>
      <c r="BQ81" s="552"/>
      <c r="BR81" s="552"/>
      <c r="BS81" s="552"/>
      <c r="BT81" s="552"/>
      <c r="BU81" s="552"/>
      <c r="BV81" s="552"/>
      <c r="BW81" s="552"/>
    </row>
    <row r="82" spans="1:75">
      <c r="A82" s="552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 t="e">
        <f>VLOOKUP(L82,'償却率（定額法）'!$B$6:$C$104,2)</f>
        <v>#N/A</v>
      </c>
      <c r="N82" s="572"/>
      <c r="O82" s="572"/>
      <c r="P82" s="573">
        <f t="shared" si="16"/>
        <v>0</v>
      </c>
      <c r="Q82" s="574">
        <f t="shared" si="17"/>
        <v>1900</v>
      </c>
      <c r="R82" s="574">
        <f t="shared" si="18"/>
        <v>1</v>
      </c>
      <c r="S82" s="574">
        <f t="shared" si="19"/>
        <v>0</v>
      </c>
      <c r="T82" s="552" t="str">
        <f t="shared" si="1"/>
        <v/>
      </c>
      <c r="U82" s="575"/>
      <c r="V82" s="552"/>
      <c r="W82" s="552"/>
      <c r="X82" s="576">
        <f t="shared" si="13"/>
        <v>0</v>
      </c>
      <c r="Y82" s="576">
        <f t="shared" si="14"/>
        <v>0</v>
      </c>
      <c r="Z82" s="552"/>
      <c r="AA82" s="552"/>
      <c r="AB82" s="552"/>
      <c r="AC82" s="552"/>
      <c r="AD82" s="552"/>
      <c r="AE82" s="552"/>
      <c r="AF82" s="552"/>
      <c r="AG82" s="552"/>
      <c r="AH82" s="552"/>
      <c r="AI82" s="552"/>
      <c r="AJ82" s="552"/>
      <c r="AK82" s="552"/>
      <c r="AL82" s="552"/>
      <c r="AM82" s="552"/>
      <c r="AN82" s="582">
        <f t="shared" si="15"/>
        <v>0</v>
      </c>
      <c r="AO82" s="552"/>
      <c r="AP82" s="577">
        <f t="shared" si="20"/>
        <v>0</v>
      </c>
      <c r="AQ82" s="552"/>
      <c r="AR82" s="552"/>
      <c r="AS82" s="552"/>
      <c r="AT82" s="552"/>
      <c r="AU82" s="552"/>
      <c r="AV82" s="552"/>
      <c r="AW82" s="552"/>
      <c r="AX82" s="552"/>
      <c r="AY82" s="552"/>
      <c r="AZ82" s="552"/>
      <c r="BA82" s="552"/>
      <c r="BB82" s="552"/>
      <c r="BC82" s="552"/>
      <c r="BD82" s="552"/>
      <c r="BE82" s="552"/>
      <c r="BF82" s="552"/>
      <c r="BG82" s="574">
        <f t="shared" si="21"/>
        <v>0</v>
      </c>
      <c r="BH82" s="552"/>
      <c r="BI82" s="577">
        <f t="shared" si="22"/>
        <v>0</v>
      </c>
      <c r="BJ82" s="552"/>
      <c r="BK82" s="552"/>
      <c r="BL82" s="552"/>
      <c r="BM82" s="552"/>
      <c r="BN82" s="552"/>
      <c r="BO82" s="552"/>
      <c r="BP82" s="552"/>
      <c r="BQ82" s="552"/>
      <c r="BR82" s="552"/>
      <c r="BS82" s="552"/>
      <c r="BT82" s="552"/>
      <c r="BU82" s="552"/>
      <c r="BV82" s="552"/>
      <c r="BW82" s="552"/>
    </row>
    <row r="83" spans="1:75">
      <c r="A83" s="552"/>
      <c r="B83" s="552"/>
      <c r="C83" s="552"/>
      <c r="D83" s="552"/>
      <c r="E83" s="552"/>
      <c r="F83" s="552"/>
      <c r="G83" s="552"/>
      <c r="H83" s="552"/>
      <c r="I83" s="552"/>
      <c r="J83" s="552"/>
      <c r="K83" s="552"/>
      <c r="L83" s="552"/>
      <c r="M83" s="552" t="e">
        <f>VLOOKUP(L83,'償却率（定額法）'!$B$6:$C$104,2)</f>
        <v>#N/A</v>
      </c>
      <c r="N83" s="572"/>
      <c r="O83" s="572"/>
      <c r="P83" s="573">
        <f t="shared" si="16"/>
        <v>0</v>
      </c>
      <c r="Q83" s="574">
        <f t="shared" si="17"/>
        <v>1900</v>
      </c>
      <c r="R83" s="574">
        <f t="shared" si="18"/>
        <v>1</v>
      </c>
      <c r="S83" s="574">
        <f t="shared" si="19"/>
        <v>0</v>
      </c>
      <c r="T83" s="552" t="str">
        <f t="shared" si="1"/>
        <v/>
      </c>
      <c r="U83" s="575"/>
      <c r="V83" s="552"/>
      <c r="W83" s="552"/>
      <c r="X83" s="576">
        <f t="shared" si="13"/>
        <v>0</v>
      </c>
      <c r="Y83" s="576">
        <f t="shared" si="14"/>
        <v>0</v>
      </c>
      <c r="Z83" s="552"/>
      <c r="AA83" s="552"/>
      <c r="AB83" s="552"/>
      <c r="AC83" s="552"/>
      <c r="AD83" s="552"/>
      <c r="AE83" s="552"/>
      <c r="AF83" s="552"/>
      <c r="AG83" s="552"/>
      <c r="AH83" s="552"/>
      <c r="AI83" s="552"/>
      <c r="AJ83" s="552"/>
      <c r="AK83" s="552"/>
      <c r="AL83" s="552"/>
      <c r="AM83" s="552"/>
      <c r="AN83" s="582">
        <f t="shared" si="15"/>
        <v>0</v>
      </c>
      <c r="AO83" s="552"/>
      <c r="AP83" s="577">
        <f t="shared" si="20"/>
        <v>0</v>
      </c>
      <c r="AQ83" s="552"/>
      <c r="AR83" s="552"/>
      <c r="AS83" s="552"/>
      <c r="AT83" s="552"/>
      <c r="AU83" s="552"/>
      <c r="AV83" s="552"/>
      <c r="AW83" s="552"/>
      <c r="AX83" s="552"/>
      <c r="AY83" s="552"/>
      <c r="AZ83" s="552"/>
      <c r="BA83" s="552"/>
      <c r="BB83" s="552"/>
      <c r="BC83" s="552"/>
      <c r="BD83" s="552"/>
      <c r="BE83" s="552"/>
      <c r="BF83" s="552"/>
      <c r="BG83" s="574">
        <f t="shared" si="21"/>
        <v>0</v>
      </c>
      <c r="BH83" s="552"/>
      <c r="BI83" s="577">
        <f t="shared" si="22"/>
        <v>0</v>
      </c>
      <c r="BJ83" s="552"/>
      <c r="BK83" s="552"/>
      <c r="BL83" s="552"/>
      <c r="BM83" s="552"/>
      <c r="BN83" s="552"/>
      <c r="BO83" s="552"/>
      <c r="BP83" s="552"/>
      <c r="BQ83" s="552"/>
      <c r="BR83" s="552"/>
      <c r="BS83" s="552"/>
      <c r="BT83" s="552"/>
      <c r="BU83" s="552"/>
      <c r="BV83" s="552"/>
      <c r="BW83" s="552"/>
    </row>
    <row r="84" spans="1:75">
      <c r="A84" s="552"/>
      <c r="B84" s="552"/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 t="e">
        <f>VLOOKUP(L84,'償却率（定額法）'!$B$6:$C$104,2)</f>
        <v>#N/A</v>
      </c>
      <c r="N84" s="572"/>
      <c r="O84" s="572"/>
      <c r="P84" s="573">
        <f t="shared" si="16"/>
        <v>0</v>
      </c>
      <c r="Q84" s="574">
        <f t="shared" si="17"/>
        <v>1900</v>
      </c>
      <c r="R84" s="574">
        <f t="shared" si="18"/>
        <v>1</v>
      </c>
      <c r="S84" s="574">
        <f t="shared" si="19"/>
        <v>0</v>
      </c>
      <c r="T84" s="552" t="str">
        <f t="shared" si="1"/>
        <v/>
      </c>
      <c r="U84" s="575"/>
      <c r="V84" s="552"/>
      <c r="W84" s="552"/>
      <c r="X84" s="576">
        <f t="shared" si="13"/>
        <v>0</v>
      </c>
      <c r="Y84" s="576">
        <f t="shared" si="14"/>
        <v>0</v>
      </c>
      <c r="Z84" s="552"/>
      <c r="AA84" s="552"/>
      <c r="AB84" s="552"/>
      <c r="AC84" s="552"/>
      <c r="AD84" s="552"/>
      <c r="AE84" s="552"/>
      <c r="AF84" s="552"/>
      <c r="AG84" s="552"/>
      <c r="AH84" s="552"/>
      <c r="AI84" s="552"/>
      <c r="AJ84" s="552"/>
      <c r="AK84" s="552"/>
      <c r="AL84" s="552"/>
      <c r="AM84" s="552"/>
      <c r="AN84" s="582">
        <f t="shared" si="15"/>
        <v>0</v>
      </c>
      <c r="AO84" s="552"/>
      <c r="AP84" s="577">
        <f t="shared" si="20"/>
        <v>0</v>
      </c>
      <c r="AQ84" s="552"/>
      <c r="AR84" s="552"/>
      <c r="AS84" s="552"/>
      <c r="AT84" s="552"/>
      <c r="AU84" s="552"/>
      <c r="AV84" s="552"/>
      <c r="AW84" s="552"/>
      <c r="AX84" s="552"/>
      <c r="AY84" s="552"/>
      <c r="AZ84" s="552"/>
      <c r="BA84" s="552"/>
      <c r="BB84" s="552"/>
      <c r="BC84" s="552"/>
      <c r="BD84" s="552"/>
      <c r="BE84" s="552"/>
      <c r="BF84" s="552"/>
      <c r="BG84" s="574">
        <f t="shared" si="21"/>
        <v>0</v>
      </c>
      <c r="BH84" s="552"/>
      <c r="BI84" s="577">
        <f t="shared" si="22"/>
        <v>0</v>
      </c>
      <c r="BJ84" s="552"/>
      <c r="BK84" s="552"/>
      <c r="BL84" s="552"/>
      <c r="BM84" s="552"/>
      <c r="BN84" s="552"/>
      <c r="BO84" s="552"/>
      <c r="BP84" s="552"/>
      <c r="BQ84" s="552"/>
      <c r="BR84" s="552"/>
      <c r="BS84" s="552"/>
      <c r="BT84" s="552"/>
      <c r="BU84" s="552"/>
      <c r="BV84" s="552"/>
      <c r="BW84" s="552"/>
    </row>
    <row r="85" spans="1:75">
      <c r="A85" s="552"/>
      <c r="B85" s="552"/>
      <c r="C85" s="552"/>
      <c r="D85" s="552"/>
      <c r="E85" s="552"/>
      <c r="F85" s="552"/>
      <c r="G85" s="552"/>
      <c r="H85" s="552"/>
      <c r="I85" s="552"/>
      <c r="J85" s="552"/>
      <c r="K85" s="552"/>
      <c r="L85" s="552"/>
      <c r="M85" s="552" t="e">
        <f>VLOOKUP(L85,'償却率（定額法）'!$B$6:$C$104,2)</f>
        <v>#N/A</v>
      </c>
      <c r="N85" s="572"/>
      <c r="O85" s="572"/>
      <c r="P85" s="573">
        <f t="shared" si="16"/>
        <v>0</v>
      </c>
      <c r="Q85" s="574">
        <f t="shared" si="17"/>
        <v>1900</v>
      </c>
      <c r="R85" s="574">
        <f t="shared" si="18"/>
        <v>1</v>
      </c>
      <c r="S85" s="574">
        <f t="shared" si="19"/>
        <v>0</v>
      </c>
      <c r="T85" s="552" t="str">
        <f t="shared" si="1"/>
        <v/>
      </c>
      <c r="U85" s="575"/>
      <c r="V85" s="552"/>
      <c r="W85" s="552"/>
      <c r="X85" s="576">
        <f t="shared" si="13"/>
        <v>0</v>
      </c>
      <c r="Y85" s="576">
        <f t="shared" si="14"/>
        <v>0</v>
      </c>
      <c r="Z85" s="552"/>
      <c r="AA85" s="552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82">
        <f t="shared" si="15"/>
        <v>0</v>
      </c>
      <c r="AO85" s="552"/>
      <c r="AP85" s="577">
        <f t="shared" si="20"/>
        <v>0</v>
      </c>
      <c r="AQ85" s="552"/>
      <c r="AR85" s="552"/>
      <c r="AS85" s="552"/>
      <c r="AT85" s="552"/>
      <c r="AU85" s="552"/>
      <c r="AV85" s="552"/>
      <c r="AW85" s="552"/>
      <c r="AX85" s="552"/>
      <c r="AY85" s="552"/>
      <c r="AZ85" s="552"/>
      <c r="BA85" s="552"/>
      <c r="BB85" s="552"/>
      <c r="BC85" s="552"/>
      <c r="BD85" s="552"/>
      <c r="BE85" s="552"/>
      <c r="BF85" s="552"/>
      <c r="BG85" s="574">
        <f t="shared" si="21"/>
        <v>0</v>
      </c>
      <c r="BH85" s="552"/>
      <c r="BI85" s="577">
        <f t="shared" si="22"/>
        <v>0</v>
      </c>
      <c r="BJ85" s="552"/>
      <c r="BK85" s="552"/>
      <c r="BL85" s="552"/>
      <c r="BM85" s="552"/>
      <c r="BN85" s="552"/>
      <c r="BO85" s="552"/>
      <c r="BP85" s="552"/>
      <c r="BQ85" s="552"/>
      <c r="BR85" s="552"/>
      <c r="BS85" s="552"/>
      <c r="BT85" s="552"/>
      <c r="BU85" s="552"/>
      <c r="BV85" s="552"/>
      <c r="BW85" s="552"/>
    </row>
    <row r="86" spans="1:75">
      <c r="A86" s="552"/>
      <c r="B86" s="552"/>
      <c r="C86" s="552"/>
      <c r="D86" s="552"/>
      <c r="E86" s="552"/>
      <c r="F86" s="552"/>
      <c r="G86" s="552"/>
      <c r="H86" s="552"/>
      <c r="I86" s="552"/>
      <c r="J86" s="552"/>
      <c r="K86" s="552"/>
      <c r="L86" s="552"/>
      <c r="M86" s="552" t="e">
        <f>VLOOKUP(L86,'償却率（定額法）'!$B$6:$C$104,2)</f>
        <v>#N/A</v>
      </c>
      <c r="N86" s="572"/>
      <c r="O86" s="572"/>
      <c r="P86" s="573">
        <f t="shared" si="16"/>
        <v>0</v>
      </c>
      <c r="Q86" s="574">
        <f t="shared" si="17"/>
        <v>1900</v>
      </c>
      <c r="R86" s="574">
        <f t="shared" si="18"/>
        <v>1</v>
      </c>
      <c r="S86" s="574">
        <f t="shared" si="19"/>
        <v>0</v>
      </c>
      <c r="T86" s="552" t="str">
        <f t="shared" si="1"/>
        <v/>
      </c>
      <c r="U86" s="575"/>
      <c r="V86" s="552"/>
      <c r="W86" s="552"/>
      <c r="X86" s="576">
        <f t="shared" si="13"/>
        <v>0</v>
      </c>
      <c r="Y86" s="576">
        <f t="shared" si="14"/>
        <v>0</v>
      </c>
      <c r="Z86" s="552"/>
      <c r="AA86" s="552"/>
      <c r="AB86" s="552"/>
      <c r="AC86" s="552"/>
      <c r="AD86" s="552"/>
      <c r="AE86" s="552"/>
      <c r="AF86" s="552"/>
      <c r="AG86" s="552"/>
      <c r="AH86" s="552"/>
      <c r="AI86" s="552"/>
      <c r="AJ86" s="552"/>
      <c r="AK86" s="552"/>
      <c r="AL86" s="552"/>
      <c r="AM86" s="552"/>
      <c r="AN86" s="582">
        <f t="shared" si="15"/>
        <v>0</v>
      </c>
      <c r="AO86" s="552"/>
      <c r="AP86" s="577">
        <f t="shared" si="20"/>
        <v>0</v>
      </c>
      <c r="AQ86" s="552"/>
      <c r="AR86" s="552"/>
      <c r="AS86" s="552"/>
      <c r="AT86" s="552"/>
      <c r="AU86" s="552"/>
      <c r="AV86" s="552"/>
      <c r="AW86" s="552"/>
      <c r="AX86" s="552"/>
      <c r="AY86" s="552"/>
      <c r="AZ86" s="552"/>
      <c r="BA86" s="552"/>
      <c r="BB86" s="552"/>
      <c r="BC86" s="552"/>
      <c r="BD86" s="552"/>
      <c r="BE86" s="552"/>
      <c r="BF86" s="552"/>
      <c r="BG86" s="574">
        <f t="shared" si="21"/>
        <v>0</v>
      </c>
      <c r="BH86" s="552"/>
      <c r="BI86" s="577">
        <f t="shared" si="22"/>
        <v>0</v>
      </c>
      <c r="BJ86" s="552"/>
      <c r="BK86" s="552"/>
      <c r="BL86" s="552"/>
      <c r="BM86" s="552"/>
      <c r="BN86" s="552"/>
      <c r="BO86" s="552"/>
      <c r="BP86" s="552"/>
      <c r="BQ86" s="552"/>
      <c r="BR86" s="552"/>
      <c r="BS86" s="552"/>
      <c r="BT86" s="552"/>
      <c r="BU86" s="552"/>
      <c r="BV86" s="552"/>
      <c r="BW86" s="552"/>
    </row>
    <row r="87" spans="1:75">
      <c r="A87" s="552"/>
      <c r="B87" s="552"/>
      <c r="C87" s="552"/>
      <c r="D87" s="552"/>
      <c r="E87" s="552"/>
      <c r="F87" s="552"/>
      <c r="G87" s="552"/>
      <c r="H87" s="552"/>
      <c r="I87" s="552"/>
      <c r="J87" s="552"/>
      <c r="K87" s="552"/>
      <c r="L87" s="552"/>
      <c r="M87" s="552" t="e">
        <f>VLOOKUP(L87,'償却率（定額法）'!$B$6:$C$104,2)</f>
        <v>#N/A</v>
      </c>
      <c r="N87" s="572"/>
      <c r="O87" s="572"/>
      <c r="P87" s="573">
        <f t="shared" si="16"/>
        <v>0</v>
      </c>
      <c r="Q87" s="574">
        <f t="shared" si="17"/>
        <v>1900</v>
      </c>
      <c r="R87" s="574">
        <f t="shared" si="18"/>
        <v>1</v>
      </c>
      <c r="S87" s="574">
        <f t="shared" si="19"/>
        <v>0</v>
      </c>
      <c r="T87" s="552" t="str">
        <f t="shared" si="1"/>
        <v/>
      </c>
      <c r="U87" s="575"/>
      <c r="V87" s="552"/>
      <c r="W87" s="552"/>
      <c r="X87" s="576">
        <f t="shared" si="13"/>
        <v>0</v>
      </c>
      <c r="Y87" s="576">
        <f t="shared" si="14"/>
        <v>0</v>
      </c>
      <c r="Z87" s="552"/>
      <c r="AA87" s="552"/>
      <c r="AB87" s="552"/>
      <c r="AC87" s="552"/>
      <c r="AD87" s="552"/>
      <c r="AE87" s="552"/>
      <c r="AF87" s="552"/>
      <c r="AG87" s="552"/>
      <c r="AH87" s="552"/>
      <c r="AI87" s="552"/>
      <c r="AJ87" s="552"/>
      <c r="AK87" s="552"/>
      <c r="AL87" s="552"/>
      <c r="AM87" s="552"/>
      <c r="AN87" s="582">
        <f t="shared" si="15"/>
        <v>0</v>
      </c>
      <c r="AO87" s="552"/>
      <c r="AP87" s="577">
        <f t="shared" si="20"/>
        <v>0</v>
      </c>
      <c r="AQ87" s="552"/>
      <c r="AR87" s="552"/>
      <c r="AS87" s="552"/>
      <c r="AT87" s="552"/>
      <c r="AU87" s="552"/>
      <c r="AV87" s="552"/>
      <c r="AW87" s="552"/>
      <c r="AX87" s="552"/>
      <c r="AY87" s="552"/>
      <c r="AZ87" s="552"/>
      <c r="BA87" s="552"/>
      <c r="BB87" s="552"/>
      <c r="BC87" s="552"/>
      <c r="BD87" s="552"/>
      <c r="BE87" s="552"/>
      <c r="BF87" s="552"/>
      <c r="BG87" s="574">
        <f t="shared" si="21"/>
        <v>0</v>
      </c>
      <c r="BH87" s="552"/>
      <c r="BI87" s="577">
        <f t="shared" si="22"/>
        <v>0</v>
      </c>
      <c r="BJ87" s="552"/>
      <c r="BK87" s="552"/>
      <c r="BL87" s="552"/>
      <c r="BM87" s="552"/>
      <c r="BN87" s="552"/>
      <c r="BO87" s="552"/>
      <c r="BP87" s="552"/>
      <c r="BQ87" s="552"/>
      <c r="BR87" s="552"/>
      <c r="BS87" s="552"/>
      <c r="BT87" s="552"/>
      <c r="BU87" s="552"/>
      <c r="BV87" s="552"/>
      <c r="BW87" s="552"/>
    </row>
    <row r="88" spans="1:75">
      <c r="A88" s="552"/>
      <c r="B88" s="552"/>
      <c r="C88" s="552"/>
      <c r="D88" s="552"/>
      <c r="E88" s="552"/>
      <c r="F88" s="552"/>
      <c r="G88" s="552"/>
      <c r="H88" s="552"/>
      <c r="I88" s="552"/>
      <c r="J88" s="552"/>
      <c r="K88" s="552"/>
      <c r="L88" s="552"/>
      <c r="M88" s="552" t="e">
        <f>VLOOKUP(L88,'償却率（定額法）'!$B$6:$C$104,2)</f>
        <v>#N/A</v>
      </c>
      <c r="N88" s="572"/>
      <c r="O88" s="572"/>
      <c r="P88" s="573">
        <f t="shared" si="16"/>
        <v>0</v>
      </c>
      <c r="Q88" s="574">
        <f t="shared" si="17"/>
        <v>1900</v>
      </c>
      <c r="R88" s="574">
        <f t="shared" si="18"/>
        <v>1</v>
      </c>
      <c r="S88" s="574">
        <f t="shared" si="19"/>
        <v>0</v>
      </c>
      <c r="T88" s="552" t="str">
        <f t="shared" si="1"/>
        <v/>
      </c>
      <c r="U88" s="575"/>
      <c r="V88" s="552"/>
      <c r="W88" s="552"/>
      <c r="X88" s="576">
        <f t="shared" si="13"/>
        <v>0</v>
      </c>
      <c r="Y88" s="576">
        <f t="shared" si="14"/>
        <v>0</v>
      </c>
      <c r="Z88" s="552"/>
      <c r="AA88" s="552"/>
      <c r="AB88" s="552"/>
      <c r="AC88" s="552"/>
      <c r="AD88" s="552"/>
      <c r="AE88" s="552"/>
      <c r="AF88" s="552"/>
      <c r="AG88" s="552"/>
      <c r="AH88" s="552"/>
      <c r="AI88" s="552"/>
      <c r="AJ88" s="552"/>
      <c r="AK88" s="552"/>
      <c r="AL88" s="552"/>
      <c r="AM88" s="552"/>
      <c r="AN88" s="582">
        <f t="shared" si="15"/>
        <v>0</v>
      </c>
      <c r="AO88" s="552"/>
      <c r="AP88" s="577">
        <f t="shared" si="20"/>
        <v>0</v>
      </c>
      <c r="AQ88" s="552"/>
      <c r="AR88" s="552"/>
      <c r="AS88" s="552"/>
      <c r="AT88" s="552"/>
      <c r="AU88" s="552"/>
      <c r="AV88" s="552"/>
      <c r="AW88" s="552"/>
      <c r="AX88" s="552"/>
      <c r="AY88" s="552"/>
      <c r="AZ88" s="552"/>
      <c r="BA88" s="552"/>
      <c r="BB88" s="552"/>
      <c r="BC88" s="552"/>
      <c r="BD88" s="552"/>
      <c r="BE88" s="552"/>
      <c r="BF88" s="552"/>
      <c r="BG88" s="574">
        <f t="shared" si="21"/>
        <v>0</v>
      </c>
      <c r="BH88" s="552"/>
      <c r="BI88" s="577">
        <f t="shared" si="22"/>
        <v>0</v>
      </c>
      <c r="BJ88" s="552"/>
      <c r="BK88" s="552"/>
      <c r="BL88" s="552"/>
      <c r="BM88" s="552"/>
      <c r="BN88" s="552"/>
      <c r="BO88" s="552"/>
      <c r="BP88" s="552"/>
      <c r="BQ88" s="552"/>
      <c r="BR88" s="552"/>
      <c r="BS88" s="552"/>
      <c r="BT88" s="552"/>
      <c r="BU88" s="552"/>
      <c r="BV88" s="552"/>
      <c r="BW88" s="552"/>
    </row>
    <row r="89" spans="1:75">
      <c r="A89" s="552"/>
      <c r="B89" s="552"/>
      <c r="C89" s="552"/>
      <c r="D89" s="552"/>
      <c r="E89" s="552"/>
      <c r="F89" s="552"/>
      <c r="G89" s="552"/>
      <c r="H89" s="552"/>
      <c r="I89" s="552"/>
      <c r="J89" s="552"/>
      <c r="K89" s="552"/>
      <c r="L89" s="552"/>
      <c r="M89" s="552" t="e">
        <f>VLOOKUP(L89,'償却率（定額法）'!$B$6:$C$104,2)</f>
        <v>#N/A</v>
      </c>
      <c r="N89" s="572"/>
      <c r="O89" s="572"/>
      <c r="P89" s="573">
        <f t="shared" si="16"/>
        <v>0</v>
      </c>
      <c r="Q89" s="574">
        <f t="shared" si="17"/>
        <v>1900</v>
      </c>
      <c r="R89" s="574">
        <f t="shared" si="18"/>
        <v>1</v>
      </c>
      <c r="S89" s="574">
        <f t="shared" si="19"/>
        <v>0</v>
      </c>
      <c r="T89" s="552" t="str">
        <f t="shared" si="1"/>
        <v/>
      </c>
      <c r="U89" s="575"/>
      <c r="V89" s="552"/>
      <c r="W89" s="552"/>
      <c r="X89" s="576">
        <f t="shared" si="13"/>
        <v>0</v>
      </c>
      <c r="Y89" s="576">
        <f t="shared" si="14"/>
        <v>0</v>
      </c>
      <c r="Z89" s="552"/>
      <c r="AA89" s="552"/>
      <c r="AB89" s="552"/>
      <c r="AC89" s="552"/>
      <c r="AD89" s="552"/>
      <c r="AE89" s="552"/>
      <c r="AF89" s="552"/>
      <c r="AG89" s="552"/>
      <c r="AH89" s="552"/>
      <c r="AI89" s="552"/>
      <c r="AJ89" s="552"/>
      <c r="AK89" s="552"/>
      <c r="AL89" s="552"/>
      <c r="AM89" s="552"/>
      <c r="AN89" s="582">
        <f t="shared" si="15"/>
        <v>0</v>
      </c>
      <c r="AO89" s="552"/>
      <c r="AP89" s="577">
        <f t="shared" si="20"/>
        <v>0</v>
      </c>
      <c r="AQ89" s="552"/>
      <c r="AR89" s="552"/>
      <c r="AS89" s="552"/>
      <c r="AT89" s="552"/>
      <c r="AU89" s="552"/>
      <c r="AV89" s="552"/>
      <c r="AW89" s="552"/>
      <c r="AX89" s="552"/>
      <c r="AY89" s="552"/>
      <c r="AZ89" s="552"/>
      <c r="BA89" s="552"/>
      <c r="BB89" s="552"/>
      <c r="BC89" s="552"/>
      <c r="BD89" s="552"/>
      <c r="BE89" s="552"/>
      <c r="BF89" s="552"/>
      <c r="BG89" s="574">
        <f t="shared" si="21"/>
        <v>0</v>
      </c>
      <c r="BH89" s="552"/>
      <c r="BI89" s="577">
        <f t="shared" si="22"/>
        <v>0</v>
      </c>
      <c r="BJ89" s="552"/>
      <c r="BK89" s="552"/>
      <c r="BL89" s="552"/>
      <c r="BM89" s="552"/>
      <c r="BN89" s="552"/>
      <c r="BO89" s="552"/>
      <c r="BP89" s="552"/>
      <c r="BQ89" s="552"/>
      <c r="BR89" s="552"/>
      <c r="BS89" s="552"/>
      <c r="BT89" s="552"/>
      <c r="BU89" s="552"/>
      <c r="BV89" s="552"/>
      <c r="BW89" s="552"/>
    </row>
    <row r="90" spans="1:75">
      <c r="A90" s="552"/>
      <c r="B90" s="552"/>
      <c r="C90" s="552"/>
      <c r="D90" s="552"/>
      <c r="E90" s="552"/>
      <c r="F90" s="552"/>
      <c r="G90" s="552"/>
      <c r="H90" s="552"/>
      <c r="I90" s="552"/>
      <c r="J90" s="552"/>
      <c r="K90" s="552"/>
      <c r="L90" s="552"/>
      <c r="M90" s="552" t="e">
        <f>VLOOKUP(L90,'償却率（定額法）'!$B$6:$C$104,2)</f>
        <v>#N/A</v>
      </c>
      <c r="N90" s="572"/>
      <c r="O90" s="572"/>
      <c r="P90" s="573">
        <f t="shared" si="16"/>
        <v>0</v>
      </c>
      <c r="Q90" s="574">
        <f t="shared" si="17"/>
        <v>1900</v>
      </c>
      <c r="R90" s="574">
        <f t="shared" si="18"/>
        <v>1</v>
      </c>
      <c r="S90" s="574">
        <f t="shared" si="19"/>
        <v>0</v>
      </c>
      <c r="T90" s="552" t="str">
        <f t="shared" si="1"/>
        <v/>
      </c>
      <c r="U90" s="575"/>
      <c r="V90" s="552"/>
      <c r="W90" s="552"/>
      <c r="X90" s="576">
        <f t="shared" si="13"/>
        <v>0</v>
      </c>
      <c r="Y90" s="576">
        <f t="shared" si="14"/>
        <v>0</v>
      </c>
      <c r="Z90" s="552"/>
      <c r="AA90" s="552"/>
      <c r="AB90" s="552"/>
      <c r="AC90" s="552"/>
      <c r="AD90" s="552"/>
      <c r="AE90" s="552"/>
      <c r="AF90" s="552"/>
      <c r="AG90" s="552"/>
      <c r="AH90" s="552"/>
      <c r="AI90" s="552"/>
      <c r="AJ90" s="552"/>
      <c r="AK90" s="552"/>
      <c r="AL90" s="552"/>
      <c r="AM90" s="552"/>
      <c r="AN90" s="582">
        <f t="shared" si="15"/>
        <v>0</v>
      </c>
      <c r="AO90" s="552"/>
      <c r="AP90" s="577">
        <f t="shared" si="20"/>
        <v>0</v>
      </c>
      <c r="AQ90" s="552"/>
      <c r="AR90" s="552"/>
      <c r="AS90" s="552"/>
      <c r="AT90" s="552"/>
      <c r="AU90" s="552"/>
      <c r="AV90" s="552"/>
      <c r="AW90" s="552"/>
      <c r="AX90" s="552"/>
      <c r="AY90" s="552"/>
      <c r="AZ90" s="552"/>
      <c r="BA90" s="552"/>
      <c r="BB90" s="552"/>
      <c r="BC90" s="552"/>
      <c r="BD90" s="552"/>
      <c r="BE90" s="552"/>
      <c r="BF90" s="552"/>
      <c r="BG90" s="574">
        <f t="shared" si="21"/>
        <v>0</v>
      </c>
      <c r="BH90" s="552"/>
      <c r="BI90" s="577">
        <f t="shared" si="22"/>
        <v>0</v>
      </c>
      <c r="BJ90" s="552"/>
      <c r="BK90" s="552"/>
      <c r="BL90" s="552"/>
      <c r="BM90" s="552"/>
      <c r="BN90" s="552"/>
      <c r="BO90" s="552"/>
      <c r="BP90" s="552"/>
      <c r="BQ90" s="552"/>
      <c r="BR90" s="552"/>
      <c r="BS90" s="552"/>
      <c r="BT90" s="552"/>
      <c r="BU90" s="552"/>
      <c r="BV90" s="552"/>
      <c r="BW90" s="552"/>
    </row>
    <row r="91" spans="1:75">
      <c r="A91" s="552"/>
      <c r="B91" s="552"/>
      <c r="C91" s="552"/>
      <c r="D91" s="552"/>
      <c r="E91" s="552"/>
      <c r="F91" s="552"/>
      <c r="G91" s="552"/>
      <c r="H91" s="552"/>
      <c r="I91" s="552"/>
      <c r="J91" s="552"/>
      <c r="K91" s="552"/>
      <c r="L91" s="552"/>
      <c r="M91" s="552" t="e">
        <f>VLOOKUP(L91,'償却率（定額法）'!$B$6:$C$104,2)</f>
        <v>#N/A</v>
      </c>
      <c r="N91" s="572"/>
      <c r="O91" s="572"/>
      <c r="P91" s="573">
        <f t="shared" si="16"/>
        <v>0</v>
      </c>
      <c r="Q91" s="574">
        <f t="shared" si="17"/>
        <v>1900</v>
      </c>
      <c r="R91" s="574">
        <f t="shared" si="18"/>
        <v>1</v>
      </c>
      <c r="S91" s="574">
        <f t="shared" si="19"/>
        <v>0</v>
      </c>
      <c r="T91" s="552" t="str">
        <f t="shared" si="1"/>
        <v/>
      </c>
      <c r="U91" s="575"/>
      <c r="V91" s="552"/>
      <c r="W91" s="552"/>
      <c r="X91" s="576">
        <f t="shared" si="13"/>
        <v>0</v>
      </c>
      <c r="Y91" s="576">
        <f t="shared" si="14"/>
        <v>0</v>
      </c>
      <c r="Z91" s="552"/>
      <c r="AA91" s="552"/>
      <c r="AB91" s="552"/>
      <c r="AC91" s="552"/>
      <c r="AD91" s="552"/>
      <c r="AE91" s="552"/>
      <c r="AF91" s="552"/>
      <c r="AG91" s="552"/>
      <c r="AH91" s="552"/>
      <c r="AI91" s="552"/>
      <c r="AJ91" s="552"/>
      <c r="AK91" s="552"/>
      <c r="AL91" s="552"/>
      <c r="AM91" s="552"/>
      <c r="AN91" s="582">
        <f t="shared" si="15"/>
        <v>0</v>
      </c>
      <c r="AO91" s="552"/>
      <c r="AP91" s="577">
        <f t="shared" si="20"/>
        <v>0</v>
      </c>
      <c r="AQ91" s="552"/>
      <c r="AR91" s="552"/>
      <c r="AS91" s="552"/>
      <c r="AT91" s="552"/>
      <c r="AU91" s="552"/>
      <c r="AV91" s="552"/>
      <c r="AW91" s="552"/>
      <c r="AX91" s="552"/>
      <c r="AY91" s="552"/>
      <c r="AZ91" s="552"/>
      <c r="BA91" s="552"/>
      <c r="BB91" s="552"/>
      <c r="BC91" s="552"/>
      <c r="BD91" s="552"/>
      <c r="BE91" s="552"/>
      <c r="BF91" s="552"/>
      <c r="BG91" s="574">
        <f t="shared" si="21"/>
        <v>0</v>
      </c>
      <c r="BH91" s="552"/>
      <c r="BI91" s="577">
        <f t="shared" si="22"/>
        <v>0</v>
      </c>
      <c r="BJ91" s="552"/>
      <c r="BK91" s="552"/>
      <c r="BL91" s="552"/>
      <c r="BM91" s="552"/>
      <c r="BN91" s="552"/>
      <c r="BO91" s="552"/>
      <c r="BP91" s="552"/>
      <c r="BQ91" s="552"/>
      <c r="BR91" s="552"/>
      <c r="BS91" s="552"/>
      <c r="BT91" s="552"/>
      <c r="BU91" s="552"/>
      <c r="BV91" s="552"/>
      <c r="BW91" s="552"/>
    </row>
    <row r="92" spans="1:75">
      <c r="A92" s="552"/>
      <c r="B92" s="552"/>
      <c r="C92" s="552"/>
      <c r="D92" s="552"/>
      <c r="E92" s="552"/>
      <c r="F92" s="552"/>
      <c r="G92" s="552"/>
      <c r="H92" s="552"/>
      <c r="I92" s="552"/>
      <c r="J92" s="552"/>
      <c r="K92" s="552"/>
      <c r="L92" s="552"/>
      <c r="M92" s="552" t="e">
        <f>VLOOKUP(L92,'償却率（定額法）'!$B$6:$C$104,2)</f>
        <v>#N/A</v>
      </c>
      <c r="N92" s="572"/>
      <c r="O92" s="572"/>
      <c r="P92" s="573">
        <f t="shared" si="16"/>
        <v>0</v>
      </c>
      <c r="Q92" s="574">
        <f t="shared" si="17"/>
        <v>1900</v>
      </c>
      <c r="R92" s="574">
        <f t="shared" si="18"/>
        <v>1</v>
      </c>
      <c r="S92" s="574">
        <f t="shared" si="19"/>
        <v>0</v>
      </c>
      <c r="T92" s="552" t="str">
        <f t="shared" si="1"/>
        <v/>
      </c>
      <c r="U92" s="575"/>
      <c r="V92" s="552"/>
      <c r="W92" s="552"/>
      <c r="X92" s="576">
        <f t="shared" si="13"/>
        <v>0</v>
      </c>
      <c r="Y92" s="576">
        <f t="shared" si="14"/>
        <v>0</v>
      </c>
      <c r="Z92" s="552"/>
      <c r="AA92" s="552"/>
      <c r="AB92" s="552"/>
      <c r="AC92" s="552"/>
      <c r="AD92" s="552"/>
      <c r="AE92" s="552"/>
      <c r="AF92" s="552"/>
      <c r="AG92" s="552"/>
      <c r="AH92" s="552"/>
      <c r="AI92" s="552"/>
      <c r="AJ92" s="552"/>
      <c r="AK92" s="552"/>
      <c r="AL92" s="552"/>
      <c r="AM92" s="552"/>
      <c r="AN92" s="582">
        <f t="shared" si="15"/>
        <v>0</v>
      </c>
      <c r="AO92" s="552"/>
      <c r="AP92" s="577">
        <f t="shared" si="20"/>
        <v>0</v>
      </c>
      <c r="AQ92" s="552"/>
      <c r="AR92" s="552"/>
      <c r="AS92" s="552"/>
      <c r="AT92" s="552"/>
      <c r="AU92" s="552"/>
      <c r="AV92" s="552"/>
      <c r="AW92" s="552"/>
      <c r="AX92" s="552"/>
      <c r="AY92" s="552"/>
      <c r="AZ92" s="552"/>
      <c r="BA92" s="552"/>
      <c r="BB92" s="552"/>
      <c r="BC92" s="552"/>
      <c r="BD92" s="552"/>
      <c r="BE92" s="552"/>
      <c r="BF92" s="552"/>
      <c r="BG92" s="574">
        <f t="shared" si="21"/>
        <v>0</v>
      </c>
      <c r="BH92" s="552"/>
      <c r="BI92" s="577">
        <f t="shared" si="22"/>
        <v>0</v>
      </c>
      <c r="BJ92" s="552"/>
      <c r="BK92" s="552"/>
      <c r="BL92" s="552"/>
      <c r="BM92" s="552"/>
      <c r="BN92" s="552"/>
      <c r="BO92" s="552"/>
      <c r="BP92" s="552"/>
      <c r="BQ92" s="552"/>
      <c r="BR92" s="552"/>
      <c r="BS92" s="552"/>
      <c r="BT92" s="552"/>
      <c r="BU92" s="552"/>
      <c r="BV92" s="552"/>
      <c r="BW92" s="552"/>
    </row>
    <row r="93" spans="1:75">
      <c r="A93" s="552"/>
      <c r="B93" s="552"/>
      <c r="C93" s="552"/>
      <c r="D93" s="552"/>
      <c r="E93" s="552"/>
      <c r="F93" s="552"/>
      <c r="G93" s="552"/>
      <c r="H93" s="552"/>
      <c r="I93" s="552"/>
      <c r="J93" s="552"/>
      <c r="K93" s="552"/>
      <c r="L93" s="552"/>
      <c r="M93" s="552" t="e">
        <f>VLOOKUP(L93,'償却率（定額法）'!$B$6:$C$104,2)</f>
        <v>#N/A</v>
      </c>
      <c r="N93" s="572"/>
      <c r="O93" s="572"/>
      <c r="P93" s="573">
        <f t="shared" si="16"/>
        <v>0</v>
      </c>
      <c r="Q93" s="574">
        <f t="shared" si="17"/>
        <v>1900</v>
      </c>
      <c r="R93" s="574">
        <f t="shared" si="18"/>
        <v>1</v>
      </c>
      <c r="S93" s="574">
        <f t="shared" si="19"/>
        <v>0</v>
      </c>
      <c r="T93" s="552" t="str">
        <f t="shared" si="1"/>
        <v/>
      </c>
      <c r="U93" s="575"/>
      <c r="V93" s="552"/>
      <c r="W93" s="552"/>
      <c r="X93" s="576">
        <f t="shared" si="13"/>
        <v>0</v>
      </c>
      <c r="Y93" s="576">
        <f t="shared" si="14"/>
        <v>0</v>
      </c>
      <c r="Z93" s="552"/>
      <c r="AA93" s="552"/>
      <c r="AB93" s="552"/>
      <c r="AC93" s="552"/>
      <c r="AD93" s="552"/>
      <c r="AE93" s="552"/>
      <c r="AF93" s="552"/>
      <c r="AG93" s="552"/>
      <c r="AH93" s="552"/>
      <c r="AI93" s="552"/>
      <c r="AJ93" s="552"/>
      <c r="AK93" s="552"/>
      <c r="AL93" s="552"/>
      <c r="AM93" s="552"/>
      <c r="AN93" s="582">
        <f t="shared" si="15"/>
        <v>0</v>
      </c>
      <c r="AO93" s="552"/>
      <c r="AP93" s="577">
        <f t="shared" si="20"/>
        <v>0</v>
      </c>
      <c r="AQ93" s="552"/>
      <c r="AR93" s="552"/>
      <c r="AS93" s="552"/>
      <c r="AT93" s="552"/>
      <c r="AU93" s="552"/>
      <c r="AV93" s="552"/>
      <c r="AW93" s="552"/>
      <c r="AX93" s="552"/>
      <c r="AY93" s="552"/>
      <c r="AZ93" s="552"/>
      <c r="BA93" s="552"/>
      <c r="BB93" s="552"/>
      <c r="BC93" s="552"/>
      <c r="BD93" s="552"/>
      <c r="BE93" s="552"/>
      <c r="BF93" s="552"/>
      <c r="BG93" s="574">
        <f t="shared" si="21"/>
        <v>0</v>
      </c>
      <c r="BH93" s="552"/>
      <c r="BI93" s="577">
        <f t="shared" si="22"/>
        <v>0</v>
      </c>
      <c r="BJ93" s="552"/>
      <c r="BK93" s="552"/>
      <c r="BL93" s="552"/>
      <c r="BM93" s="552"/>
      <c r="BN93" s="552"/>
      <c r="BO93" s="552"/>
      <c r="BP93" s="552"/>
      <c r="BQ93" s="552"/>
      <c r="BR93" s="552"/>
      <c r="BS93" s="552"/>
      <c r="BT93" s="552"/>
      <c r="BU93" s="552"/>
      <c r="BV93" s="552"/>
      <c r="BW93" s="552"/>
    </row>
    <row r="94" spans="1:75">
      <c r="A94" s="552"/>
      <c r="B94" s="552"/>
      <c r="C94" s="552"/>
      <c r="D94" s="552"/>
      <c r="E94" s="552"/>
      <c r="F94" s="552"/>
      <c r="G94" s="552"/>
      <c r="H94" s="552"/>
      <c r="I94" s="552"/>
      <c r="J94" s="552"/>
      <c r="K94" s="552"/>
      <c r="L94" s="552"/>
      <c r="M94" s="552" t="e">
        <f>VLOOKUP(L94,'償却率（定額法）'!$B$6:$C$104,2)</f>
        <v>#N/A</v>
      </c>
      <c r="N94" s="572"/>
      <c r="O94" s="572"/>
      <c r="P94" s="573">
        <f t="shared" si="16"/>
        <v>0</v>
      </c>
      <c r="Q94" s="574">
        <f t="shared" si="17"/>
        <v>1900</v>
      </c>
      <c r="R94" s="574">
        <f t="shared" si="18"/>
        <v>1</v>
      </c>
      <c r="S94" s="574">
        <f t="shared" si="19"/>
        <v>0</v>
      </c>
      <c r="T94" s="552" t="str">
        <f t="shared" si="1"/>
        <v/>
      </c>
      <c r="U94" s="575"/>
      <c r="V94" s="552"/>
      <c r="W94" s="552"/>
      <c r="X94" s="576">
        <f t="shared" si="13"/>
        <v>0</v>
      </c>
      <c r="Y94" s="576">
        <f t="shared" si="14"/>
        <v>0</v>
      </c>
      <c r="Z94" s="552"/>
      <c r="AA94" s="552"/>
      <c r="AB94" s="552"/>
      <c r="AC94" s="552"/>
      <c r="AD94" s="552"/>
      <c r="AE94" s="552"/>
      <c r="AF94" s="552"/>
      <c r="AG94" s="552"/>
      <c r="AH94" s="552"/>
      <c r="AI94" s="552"/>
      <c r="AJ94" s="552"/>
      <c r="AK94" s="552"/>
      <c r="AL94" s="552"/>
      <c r="AM94" s="552"/>
      <c r="AN94" s="582">
        <f t="shared" si="15"/>
        <v>0</v>
      </c>
      <c r="AO94" s="552"/>
      <c r="AP94" s="577">
        <f t="shared" si="20"/>
        <v>0</v>
      </c>
      <c r="AQ94" s="552"/>
      <c r="AR94" s="552"/>
      <c r="AS94" s="552"/>
      <c r="AT94" s="552"/>
      <c r="AU94" s="552"/>
      <c r="AV94" s="552"/>
      <c r="AW94" s="552"/>
      <c r="AX94" s="552"/>
      <c r="AY94" s="552"/>
      <c r="AZ94" s="552"/>
      <c r="BA94" s="552"/>
      <c r="BB94" s="552"/>
      <c r="BC94" s="552"/>
      <c r="BD94" s="552"/>
      <c r="BE94" s="552"/>
      <c r="BF94" s="552"/>
      <c r="BG94" s="574">
        <f t="shared" si="21"/>
        <v>0</v>
      </c>
      <c r="BH94" s="552"/>
      <c r="BI94" s="577">
        <f t="shared" si="22"/>
        <v>0</v>
      </c>
      <c r="BJ94" s="552"/>
      <c r="BK94" s="552"/>
      <c r="BL94" s="552"/>
      <c r="BM94" s="552"/>
      <c r="BN94" s="552"/>
      <c r="BO94" s="552"/>
      <c r="BP94" s="552"/>
      <c r="BQ94" s="552"/>
      <c r="BR94" s="552"/>
      <c r="BS94" s="552"/>
      <c r="BT94" s="552"/>
      <c r="BU94" s="552"/>
      <c r="BV94" s="552"/>
      <c r="BW94" s="552"/>
    </row>
    <row r="95" spans="1:75">
      <c r="A95" s="552"/>
      <c r="B95" s="552"/>
      <c r="C95" s="552"/>
      <c r="D95" s="552"/>
      <c r="E95" s="552"/>
      <c r="F95" s="552"/>
      <c r="G95" s="552"/>
      <c r="H95" s="552"/>
      <c r="I95" s="552"/>
      <c r="J95" s="552"/>
      <c r="K95" s="552"/>
      <c r="L95" s="552"/>
      <c r="M95" s="552" t="e">
        <f>VLOOKUP(L95,'償却率（定額法）'!$B$6:$C$104,2)</f>
        <v>#N/A</v>
      </c>
      <c r="N95" s="572"/>
      <c r="O95" s="572"/>
      <c r="P95" s="573">
        <f t="shared" si="16"/>
        <v>0</v>
      </c>
      <c r="Q95" s="574">
        <f t="shared" si="17"/>
        <v>1900</v>
      </c>
      <c r="R95" s="574">
        <f t="shared" si="18"/>
        <v>1</v>
      </c>
      <c r="S95" s="574">
        <f t="shared" si="19"/>
        <v>0</v>
      </c>
      <c r="T95" s="552" t="str">
        <f t="shared" si="1"/>
        <v/>
      </c>
      <c r="U95" s="575"/>
      <c r="V95" s="552"/>
      <c r="W95" s="552"/>
      <c r="X95" s="576">
        <f t="shared" si="13"/>
        <v>0</v>
      </c>
      <c r="Y95" s="576">
        <f t="shared" si="14"/>
        <v>0</v>
      </c>
      <c r="Z95" s="552"/>
      <c r="AA95" s="552"/>
      <c r="AB95" s="552"/>
      <c r="AC95" s="552"/>
      <c r="AD95" s="552"/>
      <c r="AE95" s="552"/>
      <c r="AF95" s="552"/>
      <c r="AG95" s="552"/>
      <c r="AH95" s="552"/>
      <c r="AI95" s="552"/>
      <c r="AJ95" s="552"/>
      <c r="AK95" s="552"/>
      <c r="AL95" s="552"/>
      <c r="AM95" s="552"/>
      <c r="AN95" s="582">
        <f t="shared" si="15"/>
        <v>0</v>
      </c>
      <c r="AO95" s="552"/>
      <c r="AP95" s="577">
        <f t="shared" si="20"/>
        <v>0</v>
      </c>
      <c r="AQ95" s="552"/>
      <c r="AR95" s="552"/>
      <c r="AS95" s="552"/>
      <c r="AT95" s="552"/>
      <c r="AU95" s="552"/>
      <c r="AV95" s="552"/>
      <c r="AW95" s="552"/>
      <c r="AX95" s="552"/>
      <c r="AY95" s="552"/>
      <c r="AZ95" s="552"/>
      <c r="BA95" s="552"/>
      <c r="BB95" s="552"/>
      <c r="BC95" s="552"/>
      <c r="BD95" s="552"/>
      <c r="BE95" s="552"/>
      <c r="BF95" s="552"/>
      <c r="BG95" s="574">
        <f t="shared" si="21"/>
        <v>0</v>
      </c>
      <c r="BH95" s="552"/>
      <c r="BI95" s="577">
        <f t="shared" si="22"/>
        <v>0</v>
      </c>
      <c r="BJ95" s="552"/>
      <c r="BK95" s="552"/>
      <c r="BL95" s="552"/>
      <c r="BM95" s="552"/>
      <c r="BN95" s="552"/>
      <c r="BO95" s="552"/>
      <c r="BP95" s="552"/>
      <c r="BQ95" s="552"/>
      <c r="BR95" s="552"/>
      <c r="BS95" s="552"/>
      <c r="BT95" s="552"/>
      <c r="BU95" s="552"/>
      <c r="BV95" s="552"/>
      <c r="BW95" s="552"/>
    </row>
    <row r="96" spans="1:75">
      <c r="A96" s="552"/>
      <c r="B96" s="552"/>
      <c r="C96" s="552"/>
      <c r="D96" s="552"/>
      <c r="E96" s="552"/>
      <c r="F96" s="552"/>
      <c r="G96" s="552"/>
      <c r="H96" s="552"/>
      <c r="I96" s="552"/>
      <c r="J96" s="552"/>
      <c r="K96" s="552"/>
      <c r="L96" s="552"/>
      <c r="M96" s="552" t="e">
        <f>VLOOKUP(L96,'償却率（定額法）'!$B$6:$C$104,2)</f>
        <v>#N/A</v>
      </c>
      <c r="N96" s="572"/>
      <c r="O96" s="572"/>
      <c r="P96" s="573">
        <f t="shared" si="16"/>
        <v>0</v>
      </c>
      <c r="Q96" s="574">
        <f t="shared" si="17"/>
        <v>1900</v>
      </c>
      <c r="R96" s="574">
        <f t="shared" si="18"/>
        <v>1</v>
      </c>
      <c r="S96" s="574">
        <f t="shared" si="19"/>
        <v>0</v>
      </c>
      <c r="T96" s="552" t="str">
        <f t="shared" si="1"/>
        <v/>
      </c>
      <c r="U96" s="575"/>
      <c r="V96" s="552"/>
      <c r="W96" s="552"/>
      <c r="X96" s="576">
        <f t="shared" si="13"/>
        <v>0</v>
      </c>
      <c r="Y96" s="576">
        <f t="shared" si="14"/>
        <v>0</v>
      </c>
      <c r="Z96" s="552"/>
      <c r="AA96" s="552"/>
      <c r="AB96" s="552"/>
      <c r="AC96" s="552"/>
      <c r="AD96" s="552"/>
      <c r="AE96" s="552"/>
      <c r="AF96" s="552"/>
      <c r="AG96" s="552"/>
      <c r="AH96" s="552"/>
      <c r="AI96" s="552"/>
      <c r="AJ96" s="552"/>
      <c r="AK96" s="552"/>
      <c r="AL96" s="552"/>
      <c r="AM96" s="552"/>
      <c r="AN96" s="582">
        <f t="shared" si="15"/>
        <v>0</v>
      </c>
      <c r="AO96" s="552"/>
      <c r="AP96" s="577">
        <f t="shared" si="20"/>
        <v>0</v>
      </c>
      <c r="AQ96" s="552"/>
      <c r="AR96" s="552"/>
      <c r="AS96" s="552"/>
      <c r="AT96" s="552"/>
      <c r="AU96" s="552"/>
      <c r="AV96" s="552"/>
      <c r="AW96" s="552"/>
      <c r="AX96" s="552"/>
      <c r="AY96" s="552"/>
      <c r="AZ96" s="552"/>
      <c r="BA96" s="552"/>
      <c r="BB96" s="552"/>
      <c r="BC96" s="552"/>
      <c r="BD96" s="552"/>
      <c r="BE96" s="552"/>
      <c r="BF96" s="552"/>
      <c r="BG96" s="574">
        <f t="shared" si="21"/>
        <v>0</v>
      </c>
      <c r="BH96" s="552"/>
      <c r="BI96" s="577">
        <f t="shared" si="22"/>
        <v>0</v>
      </c>
      <c r="BJ96" s="552"/>
      <c r="BK96" s="552"/>
      <c r="BL96" s="552"/>
      <c r="BM96" s="552"/>
      <c r="BN96" s="552"/>
      <c r="BO96" s="552"/>
      <c r="BP96" s="552"/>
      <c r="BQ96" s="552"/>
      <c r="BR96" s="552"/>
      <c r="BS96" s="552"/>
      <c r="BT96" s="552"/>
      <c r="BU96" s="552"/>
      <c r="BV96" s="552"/>
      <c r="BW96" s="552"/>
    </row>
    <row r="97" spans="1:75">
      <c r="A97" s="552"/>
      <c r="B97" s="552"/>
      <c r="C97" s="552"/>
      <c r="D97" s="552"/>
      <c r="E97" s="552"/>
      <c r="F97" s="552"/>
      <c r="G97" s="552"/>
      <c r="H97" s="552"/>
      <c r="I97" s="552"/>
      <c r="J97" s="552"/>
      <c r="K97" s="552"/>
      <c r="L97" s="552"/>
      <c r="M97" s="552" t="e">
        <f>VLOOKUP(L97,'償却率（定額法）'!$B$6:$C$104,2)</f>
        <v>#N/A</v>
      </c>
      <c r="N97" s="572"/>
      <c r="O97" s="572"/>
      <c r="P97" s="573">
        <f t="shared" si="16"/>
        <v>0</v>
      </c>
      <c r="Q97" s="574">
        <f t="shared" si="17"/>
        <v>1900</v>
      </c>
      <c r="R97" s="574">
        <f t="shared" si="18"/>
        <v>1</v>
      </c>
      <c r="S97" s="574">
        <f t="shared" si="19"/>
        <v>0</v>
      </c>
      <c r="T97" s="552" t="str">
        <f t="shared" si="1"/>
        <v/>
      </c>
      <c r="U97" s="575"/>
      <c r="V97" s="552"/>
      <c r="W97" s="552"/>
      <c r="X97" s="576">
        <f t="shared" si="13"/>
        <v>0</v>
      </c>
      <c r="Y97" s="576">
        <f t="shared" si="14"/>
        <v>0</v>
      </c>
      <c r="Z97" s="552"/>
      <c r="AA97" s="552"/>
      <c r="AB97" s="552"/>
      <c r="AC97" s="552"/>
      <c r="AD97" s="552"/>
      <c r="AE97" s="552"/>
      <c r="AF97" s="552"/>
      <c r="AG97" s="552"/>
      <c r="AH97" s="552"/>
      <c r="AI97" s="552"/>
      <c r="AJ97" s="552"/>
      <c r="AK97" s="552"/>
      <c r="AL97" s="552"/>
      <c r="AM97" s="552"/>
      <c r="AN97" s="582">
        <f t="shared" si="15"/>
        <v>0</v>
      </c>
      <c r="AO97" s="552"/>
      <c r="AP97" s="577">
        <f t="shared" si="20"/>
        <v>0</v>
      </c>
      <c r="AQ97" s="552"/>
      <c r="AR97" s="552"/>
      <c r="AS97" s="552"/>
      <c r="AT97" s="552"/>
      <c r="AU97" s="552"/>
      <c r="AV97" s="552"/>
      <c r="AW97" s="552"/>
      <c r="AX97" s="552"/>
      <c r="AY97" s="552"/>
      <c r="AZ97" s="552"/>
      <c r="BA97" s="552"/>
      <c r="BB97" s="552"/>
      <c r="BC97" s="552"/>
      <c r="BD97" s="552"/>
      <c r="BE97" s="552"/>
      <c r="BF97" s="552"/>
      <c r="BG97" s="574">
        <f t="shared" si="21"/>
        <v>0</v>
      </c>
      <c r="BH97" s="552"/>
      <c r="BI97" s="577">
        <f t="shared" si="22"/>
        <v>0</v>
      </c>
      <c r="BJ97" s="552"/>
      <c r="BK97" s="552"/>
      <c r="BL97" s="552"/>
      <c r="BM97" s="552"/>
      <c r="BN97" s="552"/>
      <c r="BO97" s="552"/>
      <c r="BP97" s="552"/>
      <c r="BQ97" s="552"/>
      <c r="BR97" s="552"/>
      <c r="BS97" s="552"/>
      <c r="BT97" s="552"/>
      <c r="BU97" s="552"/>
      <c r="BV97" s="552"/>
      <c r="BW97" s="552"/>
    </row>
    <row r="98" spans="1:75">
      <c r="A98" s="552"/>
      <c r="B98" s="552"/>
      <c r="C98" s="552"/>
      <c r="D98" s="552"/>
      <c r="E98" s="552"/>
      <c r="F98" s="552"/>
      <c r="G98" s="552"/>
      <c r="H98" s="552"/>
      <c r="I98" s="552"/>
      <c r="J98" s="552"/>
      <c r="K98" s="552"/>
      <c r="L98" s="552"/>
      <c r="M98" s="552" t="e">
        <f>VLOOKUP(L98,'償却率（定額法）'!$B$6:$C$104,2)</f>
        <v>#N/A</v>
      </c>
      <c r="N98" s="572"/>
      <c r="O98" s="572"/>
      <c r="P98" s="573">
        <f t="shared" si="16"/>
        <v>0</v>
      </c>
      <c r="Q98" s="574">
        <f t="shared" si="17"/>
        <v>1900</v>
      </c>
      <c r="R98" s="574">
        <f t="shared" si="18"/>
        <v>1</v>
      </c>
      <c r="S98" s="574">
        <f t="shared" si="19"/>
        <v>0</v>
      </c>
      <c r="T98" s="552" t="str">
        <f t="shared" si="1"/>
        <v/>
      </c>
      <c r="U98" s="575"/>
      <c r="V98" s="552"/>
      <c r="W98" s="552"/>
      <c r="X98" s="576">
        <f t="shared" si="13"/>
        <v>0</v>
      </c>
      <c r="Y98" s="576">
        <f t="shared" si="14"/>
        <v>0</v>
      </c>
      <c r="Z98" s="552"/>
      <c r="AA98" s="552"/>
      <c r="AB98" s="552"/>
      <c r="AC98" s="552"/>
      <c r="AD98" s="552"/>
      <c r="AE98" s="552"/>
      <c r="AF98" s="552"/>
      <c r="AG98" s="552"/>
      <c r="AH98" s="552"/>
      <c r="AI98" s="552"/>
      <c r="AJ98" s="552"/>
      <c r="AK98" s="552"/>
      <c r="AL98" s="552"/>
      <c r="AM98" s="552"/>
      <c r="AN98" s="582">
        <f t="shared" si="15"/>
        <v>0</v>
      </c>
      <c r="AO98" s="552"/>
      <c r="AP98" s="577">
        <f t="shared" si="20"/>
        <v>0</v>
      </c>
      <c r="AQ98" s="552"/>
      <c r="AR98" s="552"/>
      <c r="AS98" s="552"/>
      <c r="AT98" s="552"/>
      <c r="AU98" s="552"/>
      <c r="AV98" s="552"/>
      <c r="AW98" s="552"/>
      <c r="AX98" s="552"/>
      <c r="AY98" s="552"/>
      <c r="AZ98" s="552"/>
      <c r="BA98" s="552"/>
      <c r="BB98" s="552"/>
      <c r="BC98" s="552"/>
      <c r="BD98" s="552"/>
      <c r="BE98" s="552"/>
      <c r="BF98" s="552"/>
      <c r="BG98" s="574">
        <f t="shared" si="21"/>
        <v>0</v>
      </c>
      <c r="BH98" s="552"/>
      <c r="BI98" s="577">
        <f t="shared" si="22"/>
        <v>0</v>
      </c>
      <c r="BJ98" s="552"/>
      <c r="BK98" s="552"/>
      <c r="BL98" s="552"/>
      <c r="BM98" s="552"/>
      <c r="BN98" s="552"/>
      <c r="BO98" s="552"/>
      <c r="BP98" s="552"/>
      <c r="BQ98" s="552"/>
      <c r="BR98" s="552"/>
      <c r="BS98" s="552"/>
      <c r="BT98" s="552"/>
      <c r="BU98" s="552"/>
      <c r="BV98" s="552"/>
      <c r="BW98" s="552"/>
    </row>
    <row r="99" spans="1:75">
      <c r="A99" s="552"/>
      <c r="B99" s="552"/>
      <c r="C99" s="552"/>
      <c r="D99" s="552"/>
      <c r="E99" s="552"/>
      <c r="F99" s="552"/>
      <c r="G99" s="552"/>
      <c r="H99" s="552"/>
      <c r="I99" s="552"/>
      <c r="J99" s="552"/>
      <c r="K99" s="552"/>
      <c r="L99" s="552"/>
      <c r="M99" s="552" t="e">
        <f>VLOOKUP(L99,'償却率（定額法）'!$B$6:$C$104,2)</f>
        <v>#N/A</v>
      </c>
      <c r="N99" s="572"/>
      <c r="O99" s="572"/>
      <c r="P99" s="573">
        <f t="shared" si="16"/>
        <v>0</v>
      </c>
      <c r="Q99" s="574">
        <f t="shared" si="17"/>
        <v>1900</v>
      </c>
      <c r="R99" s="574">
        <f t="shared" si="18"/>
        <v>1</v>
      </c>
      <c r="S99" s="574">
        <f t="shared" si="19"/>
        <v>0</v>
      </c>
      <c r="T99" s="552" t="str">
        <f t="shared" si="1"/>
        <v/>
      </c>
      <c r="U99" s="575"/>
      <c r="V99" s="552"/>
      <c r="W99" s="552"/>
      <c r="X99" s="576">
        <f t="shared" si="13"/>
        <v>0</v>
      </c>
      <c r="Y99" s="576">
        <f t="shared" si="14"/>
        <v>0</v>
      </c>
      <c r="Z99" s="552"/>
      <c r="AA99" s="552"/>
      <c r="AB99" s="552"/>
      <c r="AC99" s="552"/>
      <c r="AD99" s="552"/>
      <c r="AE99" s="552"/>
      <c r="AF99" s="552"/>
      <c r="AG99" s="552"/>
      <c r="AH99" s="552"/>
      <c r="AI99" s="552"/>
      <c r="AJ99" s="552"/>
      <c r="AK99" s="552"/>
      <c r="AL99" s="552"/>
      <c r="AM99" s="552"/>
      <c r="AN99" s="582">
        <f t="shared" si="15"/>
        <v>0</v>
      </c>
      <c r="AO99" s="552"/>
      <c r="AP99" s="577">
        <f t="shared" si="20"/>
        <v>0</v>
      </c>
      <c r="AQ99" s="552"/>
      <c r="AR99" s="552"/>
      <c r="AS99" s="552"/>
      <c r="AT99" s="552"/>
      <c r="AU99" s="552"/>
      <c r="AV99" s="552"/>
      <c r="AW99" s="552"/>
      <c r="AX99" s="552"/>
      <c r="AY99" s="552"/>
      <c r="AZ99" s="552"/>
      <c r="BA99" s="552"/>
      <c r="BB99" s="552"/>
      <c r="BC99" s="552"/>
      <c r="BD99" s="552"/>
      <c r="BE99" s="552"/>
      <c r="BF99" s="552"/>
      <c r="BG99" s="574">
        <f t="shared" si="21"/>
        <v>0</v>
      </c>
      <c r="BH99" s="552"/>
      <c r="BI99" s="577">
        <f t="shared" si="22"/>
        <v>0</v>
      </c>
      <c r="BJ99" s="552"/>
      <c r="BK99" s="552"/>
      <c r="BL99" s="552"/>
      <c r="BM99" s="552"/>
      <c r="BN99" s="552"/>
      <c r="BO99" s="552"/>
      <c r="BP99" s="552"/>
      <c r="BQ99" s="552"/>
      <c r="BR99" s="552"/>
      <c r="BS99" s="552"/>
      <c r="BT99" s="552"/>
      <c r="BU99" s="552"/>
      <c r="BV99" s="552"/>
      <c r="BW99" s="552"/>
    </row>
    <row r="100" spans="1:75">
      <c r="A100" s="552"/>
      <c r="B100" s="552"/>
      <c r="C100" s="552"/>
      <c r="D100" s="552"/>
      <c r="E100" s="552"/>
      <c r="F100" s="552"/>
      <c r="G100" s="552"/>
      <c r="H100" s="552"/>
      <c r="I100" s="552"/>
      <c r="J100" s="552"/>
      <c r="K100" s="552"/>
      <c r="L100" s="552"/>
      <c r="M100" s="552"/>
      <c r="N100" s="572"/>
      <c r="O100" s="572"/>
      <c r="P100" s="573"/>
      <c r="Q100" s="574"/>
      <c r="R100" s="574"/>
      <c r="S100" s="574"/>
      <c r="T100" s="552"/>
      <c r="U100" s="575"/>
      <c r="V100" s="552"/>
      <c r="W100" s="552"/>
      <c r="X100" s="576"/>
      <c r="Y100" s="576"/>
      <c r="Z100" s="552"/>
      <c r="AA100" s="552"/>
      <c r="AB100" s="552"/>
      <c r="AC100" s="552"/>
      <c r="AD100" s="552"/>
      <c r="AE100" s="552"/>
      <c r="AF100" s="552"/>
      <c r="AG100" s="552"/>
      <c r="AH100" s="552"/>
      <c r="AI100" s="552"/>
      <c r="AJ100" s="552"/>
      <c r="AK100" s="552"/>
      <c r="AL100" s="552"/>
      <c r="AM100" s="552"/>
      <c r="AN100" s="582"/>
      <c r="AO100" s="552"/>
      <c r="AP100" s="577"/>
      <c r="AQ100" s="552"/>
      <c r="AR100" s="552"/>
      <c r="AS100" s="552"/>
      <c r="AT100" s="552"/>
      <c r="AU100" s="552"/>
      <c r="AV100" s="552"/>
      <c r="AW100" s="552"/>
      <c r="AX100" s="552"/>
      <c r="AY100" s="552"/>
      <c r="AZ100" s="552"/>
      <c r="BA100" s="552"/>
      <c r="BB100" s="552"/>
      <c r="BC100" s="552"/>
      <c r="BD100" s="552"/>
      <c r="BE100" s="552"/>
      <c r="BF100" s="552"/>
      <c r="BG100" s="574"/>
      <c r="BH100" s="552"/>
      <c r="BI100" s="577"/>
      <c r="BJ100" s="552"/>
      <c r="BK100" s="552"/>
      <c r="BL100" s="552"/>
      <c r="BM100" s="552"/>
      <c r="BN100" s="552"/>
      <c r="BO100" s="552"/>
      <c r="BP100" s="552"/>
      <c r="BQ100" s="552"/>
      <c r="BR100" s="552"/>
      <c r="BS100" s="552"/>
      <c r="BT100" s="552"/>
      <c r="BU100" s="552"/>
      <c r="BV100" s="552"/>
      <c r="BW100" s="552"/>
    </row>
  </sheetData>
  <mergeCells count="60">
    <mergeCell ref="A1:C1"/>
    <mergeCell ref="D1:G1"/>
    <mergeCell ref="A3:A4"/>
    <mergeCell ref="B3:B4"/>
    <mergeCell ref="C3:C4"/>
    <mergeCell ref="D3:D4"/>
    <mergeCell ref="E3:E4"/>
    <mergeCell ref="F3:F4"/>
    <mergeCell ref="G3:G4"/>
    <mergeCell ref="V3:V4"/>
    <mergeCell ref="U3:U4"/>
    <mergeCell ref="AA3:AA4"/>
    <mergeCell ref="H3:H4"/>
    <mergeCell ref="I3:I4"/>
    <mergeCell ref="W3:W4"/>
    <mergeCell ref="X3:X4"/>
    <mergeCell ref="J3:J4"/>
    <mergeCell ref="K3:K4"/>
    <mergeCell ref="M3:M4"/>
    <mergeCell ref="N3:N4"/>
    <mergeCell ref="O3:O4"/>
    <mergeCell ref="P3:P4"/>
    <mergeCell ref="L3:L4"/>
    <mergeCell ref="Q3:S3"/>
    <mergeCell ref="T3:T4"/>
    <mergeCell ref="AW3:AW4"/>
    <mergeCell ref="AX3:AX4"/>
    <mergeCell ref="AY3:AY4"/>
    <mergeCell ref="BA3:BA4"/>
    <mergeCell ref="Y3:Y4"/>
    <mergeCell ref="Z3:Z4"/>
    <mergeCell ref="AB3:AG3"/>
    <mergeCell ref="AH3:AH4"/>
    <mergeCell ref="AI3:AO3"/>
    <mergeCell ref="AP3:AP4"/>
    <mergeCell ref="AQ3:AQ4"/>
    <mergeCell ref="AR3:AU3"/>
    <mergeCell ref="AV3:AV4"/>
    <mergeCell ref="BK3:BK4"/>
    <mergeCell ref="BL3:BL4"/>
    <mergeCell ref="BM3:BM4"/>
    <mergeCell ref="BU3:BU4"/>
    <mergeCell ref="AZ3:AZ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V3:BV4"/>
    <mergeCell ref="BW3:BW4"/>
    <mergeCell ref="BO3:BO4"/>
    <mergeCell ref="BP3:BP4"/>
    <mergeCell ref="BQ3:BQ4"/>
    <mergeCell ref="BR3:BR4"/>
    <mergeCell ref="BS3:BS4"/>
    <mergeCell ref="BT3:BT4"/>
  </mergeCells>
  <phoneticPr fontId="2"/>
  <pageMargins left="0.7" right="0.7" top="0.75" bottom="0.75" header="0.3" footer="0.3"/>
  <pageSetup paperSize="8"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BW100"/>
  <sheetViews>
    <sheetView zoomScale="75" zoomScaleNormal="75" workbookViewId="0">
      <pane xSplit="9" ySplit="4" topLeftCell="X5" activePane="bottomRight" state="frozen"/>
      <selection pane="topRight" activeCell="J1" sqref="J1"/>
      <selection pane="bottomLeft" activeCell="A5" sqref="A5"/>
      <selection pane="bottomRight" activeCell="Y5" sqref="Y5"/>
    </sheetView>
  </sheetViews>
  <sheetFormatPr defaultColWidth="9" defaultRowHeight="13.2" outlineLevelCol="1"/>
  <cols>
    <col min="1" max="2" width="5.21875" style="544" bestFit="1" customWidth="1"/>
    <col min="3" max="3" width="9.88671875" style="544" bestFit="1" customWidth="1"/>
    <col min="4" max="4" width="9.44140625" style="544" bestFit="1" customWidth="1"/>
    <col min="5" max="5" width="11.6640625" style="544" bestFit="1" customWidth="1"/>
    <col min="6" max="6" width="11.33203125" style="544" bestFit="1" customWidth="1"/>
    <col min="7" max="8" width="11.33203125" style="544" customWidth="1"/>
    <col min="9" max="9" width="20.44140625" style="544" bestFit="1" customWidth="1"/>
    <col min="10" max="10" width="10.109375" style="544" bestFit="1" customWidth="1"/>
    <col min="11" max="11" width="13" style="544" bestFit="1" customWidth="1"/>
    <col min="12" max="13" width="9" style="544"/>
    <col min="14" max="14" width="11" style="563" bestFit="1" customWidth="1"/>
    <col min="15" max="16" width="10.44140625" style="563" bestFit="1" customWidth="1"/>
    <col min="17" max="17" width="10.44140625" style="544" bestFit="1" customWidth="1"/>
    <col min="18" max="20" width="9.44140625" style="544" customWidth="1"/>
    <col min="21" max="21" width="11.44140625" style="565" bestFit="1" customWidth="1"/>
    <col min="22" max="22" width="9" style="544"/>
    <col min="23" max="23" width="13" style="544" bestFit="1" customWidth="1"/>
    <col min="24" max="24" width="16.88671875" style="544" customWidth="1"/>
    <col min="25" max="25" width="19.44140625" style="544" customWidth="1"/>
    <col min="26" max="26" width="13" style="544" hidden="1" customWidth="1" outlineLevel="1"/>
    <col min="27" max="28" width="11" style="544" hidden="1" customWidth="1" outlineLevel="1"/>
    <col min="29" max="29" width="15.109375" style="544" hidden="1" customWidth="1" outlineLevel="1"/>
    <col min="30" max="30" width="17.109375" style="544" hidden="1" customWidth="1" outlineLevel="1"/>
    <col min="31" max="31" width="13" style="544" hidden="1" customWidth="1" outlineLevel="1"/>
    <col min="32" max="32" width="9" style="544" hidden="1" customWidth="1" outlineLevel="1"/>
    <col min="33" max="34" width="11" style="544" hidden="1" customWidth="1" outlineLevel="1"/>
    <col min="35" max="35" width="9" style="544" hidden="1" customWidth="1" outlineLevel="1"/>
    <col min="36" max="36" width="15.109375" style="544" hidden="1" customWidth="1" outlineLevel="1"/>
    <col min="37" max="37" width="17.109375" style="544" hidden="1" customWidth="1" outlineLevel="1"/>
    <col min="38" max="38" width="13" style="544" hidden="1" customWidth="1" outlineLevel="1"/>
    <col min="39" max="39" width="14.109375" style="544" hidden="1" customWidth="1" outlineLevel="1"/>
    <col min="40" max="40" width="11" style="544" bestFit="1" customWidth="1" collapsed="1"/>
    <col min="41" max="41" width="11" style="544" bestFit="1" customWidth="1"/>
    <col min="42" max="42" width="15.109375" style="544" bestFit="1" customWidth="1"/>
    <col min="43" max="43" width="9" style="544" hidden="1" customWidth="1" outlineLevel="1"/>
    <col min="44" max="44" width="7.44140625" style="544" hidden="1" customWidth="1" outlineLevel="1"/>
    <col min="45" max="45" width="11.6640625" style="544" hidden="1" customWidth="1" outlineLevel="1"/>
    <col min="46" max="46" width="16.109375" style="544" hidden="1" customWidth="1" outlineLevel="1"/>
    <col min="47" max="47" width="9" style="544" hidden="1" customWidth="1" outlineLevel="1"/>
    <col min="48" max="48" width="5.21875" style="544" hidden="1" customWidth="1" outlineLevel="1"/>
    <col min="49" max="49" width="9" style="544" hidden="1" customWidth="1" outlineLevel="1"/>
    <col min="50" max="50" width="15.109375" style="544" hidden="1" customWidth="1" outlineLevel="1"/>
    <col min="51" max="52" width="13" style="544" hidden="1" customWidth="1" outlineLevel="1"/>
    <col min="53" max="53" width="7.109375" style="544" hidden="1" customWidth="1" outlineLevel="1"/>
    <col min="54" max="54" width="15.109375" style="544" hidden="1" customWidth="1" outlineLevel="1"/>
    <col min="55" max="55" width="8.6640625" style="544" hidden="1" customWidth="1" outlineLevel="1"/>
    <col min="56" max="56" width="11.77734375" style="544" hidden="1" customWidth="1" outlineLevel="1"/>
    <col min="57" max="57" width="6.44140625" style="544" hidden="1" customWidth="1" outlineLevel="1"/>
    <col min="58" max="58" width="7.21875" style="544" hidden="1" customWidth="1" outlineLevel="1"/>
    <col min="59" max="59" width="9" style="544" collapsed="1"/>
    <col min="60" max="60" width="11" style="544" bestFit="1" customWidth="1"/>
    <col min="61" max="61" width="15.109375" style="544" customWidth="1"/>
    <col min="62" max="62" width="20.44140625" style="544" bestFit="1" customWidth="1"/>
    <col min="63" max="65" width="9" style="544" bestFit="1"/>
    <col min="66" max="66" width="11.109375" style="544" bestFit="1" customWidth="1"/>
    <col min="67" max="67" width="11" style="544" bestFit="1" customWidth="1"/>
    <col min="68" max="68" width="9" style="544" bestFit="1"/>
    <col min="69" max="69" width="7.109375" style="544" bestFit="1" customWidth="1"/>
    <col min="70" max="70" width="9" style="544" bestFit="1"/>
    <col min="71" max="71" width="7.109375" style="544" bestFit="1" customWidth="1"/>
    <col min="72" max="74" width="9" style="544"/>
    <col min="75" max="75" width="12.44140625" style="544" customWidth="1"/>
    <col min="76" max="16384" width="9" style="544"/>
  </cols>
  <sheetData>
    <row r="1" spans="1:75" ht="13.8" thickBot="1">
      <c r="A1" s="775" t="s">
        <v>45</v>
      </c>
      <c r="B1" s="776"/>
      <c r="C1" s="776"/>
      <c r="D1" s="777"/>
      <c r="E1" s="777"/>
      <c r="F1" s="777"/>
      <c r="G1" s="778"/>
      <c r="O1" s="564">
        <f>土地!O1</f>
        <v>2023</v>
      </c>
    </row>
    <row r="3" spans="1:75" s="566" customFormat="1" ht="13.2" customHeight="1">
      <c r="A3" s="779" t="s">
        <v>961</v>
      </c>
      <c r="B3" s="779" t="s">
        <v>963</v>
      </c>
      <c r="C3" s="779" t="s">
        <v>965</v>
      </c>
      <c r="D3" s="779" t="s">
        <v>967</v>
      </c>
      <c r="E3" s="780" t="s">
        <v>46</v>
      </c>
      <c r="F3" s="782" t="s">
        <v>47</v>
      </c>
      <c r="G3" s="780" t="s">
        <v>1087</v>
      </c>
      <c r="H3" s="780" t="s">
        <v>1088</v>
      </c>
      <c r="I3" s="780" t="s">
        <v>48</v>
      </c>
      <c r="J3" s="779" t="s">
        <v>979</v>
      </c>
      <c r="K3" s="780" t="s">
        <v>118</v>
      </c>
      <c r="L3" s="781" t="s">
        <v>983</v>
      </c>
      <c r="M3" s="774" t="s">
        <v>50</v>
      </c>
      <c r="N3" s="784" t="s">
        <v>985</v>
      </c>
      <c r="O3" s="785" t="s">
        <v>119</v>
      </c>
      <c r="P3" s="786" t="s">
        <v>52</v>
      </c>
      <c r="Q3" s="788" t="s">
        <v>53</v>
      </c>
      <c r="R3" s="788"/>
      <c r="S3" s="788"/>
      <c r="T3" s="789" t="s">
        <v>54</v>
      </c>
      <c r="U3" s="791" t="s">
        <v>989</v>
      </c>
      <c r="V3" s="779" t="s">
        <v>990</v>
      </c>
      <c r="W3" s="781" t="s">
        <v>992</v>
      </c>
      <c r="X3" s="792" t="s">
        <v>55</v>
      </c>
      <c r="Y3" s="792" t="s">
        <v>56</v>
      </c>
      <c r="Z3" s="781" t="s">
        <v>996</v>
      </c>
      <c r="AA3" s="781" t="s">
        <v>998</v>
      </c>
      <c r="AB3" s="781" t="s">
        <v>57</v>
      </c>
      <c r="AC3" s="781"/>
      <c r="AD3" s="781"/>
      <c r="AE3" s="781"/>
      <c r="AF3" s="781"/>
      <c r="AG3" s="781"/>
      <c r="AH3" s="781" t="s">
        <v>1012</v>
      </c>
      <c r="AI3" s="781" t="s">
        <v>57</v>
      </c>
      <c r="AJ3" s="781"/>
      <c r="AK3" s="781"/>
      <c r="AL3" s="781"/>
      <c r="AM3" s="781"/>
      <c r="AN3" s="781"/>
      <c r="AO3" s="781"/>
      <c r="AP3" s="788" t="s">
        <v>92</v>
      </c>
      <c r="AQ3" s="779" t="s">
        <v>1028</v>
      </c>
      <c r="AR3" s="780" t="s">
        <v>60</v>
      </c>
      <c r="AS3" s="780"/>
      <c r="AT3" s="780"/>
      <c r="AU3" s="780"/>
      <c r="AV3" s="781" t="s">
        <v>1032</v>
      </c>
      <c r="AW3" s="779" t="s">
        <v>1034</v>
      </c>
      <c r="AX3" s="781" t="s">
        <v>1036</v>
      </c>
      <c r="AY3" s="781" t="s">
        <v>1038</v>
      </c>
      <c r="AZ3" s="781" t="s">
        <v>1040</v>
      </c>
      <c r="BA3" s="781" t="s">
        <v>1042</v>
      </c>
      <c r="BB3" s="781" t="s">
        <v>1044</v>
      </c>
      <c r="BC3" s="794" t="s">
        <v>61</v>
      </c>
      <c r="BD3" s="795"/>
      <c r="BE3" s="780" t="s">
        <v>112</v>
      </c>
      <c r="BF3" s="780" t="s">
        <v>96</v>
      </c>
      <c r="BG3" s="774" t="s">
        <v>1052</v>
      </c>
      <c r="BH3" s="782" t="s">
        <v>120</v>
      </c>
      <c r="BI3" s="788" t="s">
        <v>98</v>
      </c>
      <c r="BJ3" s="780" t="s">
        <v>66</v>
      </c>
      <c r="BK3" s="780" t="s">
        <v>121</v>
      </c>
      <c r="BL3" s="780" t="s">
        <v>115</v>
      </c>
      <c r="BM3" s="780" t="s">
        <v>69</v>
      </c>
      <c r="BN3" s="780" t="s">
        <v>111</v>
      </c>
      <c r="BO3" s="780" t="s">
        <v>104</v>
      </c>
      <c r="BP3" s="780" t="s">
        <v>72</v>
      </c>
      <c r="BQ3" s="780" t="s">
        <v>122</v>
      </c>
      <c r="BR3" s="780" t="s">
        <v>74</v>
      </c>
      <c r="BS3" s="779" t="s">
        <v>1076</v>
      </c>
      <c r="BT3" s="779" t="s">
        <v>1078</v>
      </c>
      <c r="BU3" s="779" t="s">
        <v>1080</v>
      </c>
      <c r="BV3" s="779" t="s">
        <v>1082</v>
      </c>
      <c r="BW3" s="780" t="s">
        <v>123</v>
      </c>
    </row>
    <row r="4" spans="1:75" s="566" customFormat="1" ht="33" customHeight="1">
      <c r="A4" s="779"/>
      <c r="B4" s="779"/>
      <c r="C4" s="779"/>
      <c r="D4" s="779"/>
      <c r="E4" s="780"/>
      <c r="F4" s="782"/>
      <c r="G4" s="780"/>
      <c r="H4" s="780"/>
      <c r="I4" s="780"/>
      <c r="J4" s="779"/>
      <c r="K4" s="780"/>
      <c r="L4" s="781"/>
      <c r="M4" s="774"/>
      <c r="N4" s="784"/>
      <c r="O4" s="785"/>
      <c r="P4" s="787"/>
      <c r="Q4" s="567" t="s">
        <v>76</v>
      </c>
      <c r="R4" s="567" t="s">
        <v>77</v>
      </c>
      <c r="S4" s="567" t="s">
        <v>78</v>
      </c>
      <c r="T4" s="790"/>
      <c r="U4" s="791"/>
      <c r="V4" s="779"/>
      <c r="W4" s="781"/>
      <c r="X4" s="793"/>
      <c r="Y4" s="793"/>
      <c r="Z4" s="781"/>
      <c r="AA4" s="781"/>
      <c r="AB4" s="568" t="s">
        <v>1000</v>
      </c>
      <c r="AC4" s="568" t="s">
        <v>1002</v>
      </c>
      <c r="AD4" s="568" t="s">
        <v>1004</v>
      </c>
      <c r="AE4" s="568" t="s">
        <v>1006</v>
      </c>
      <c r="AF4" s="568" t="s">
        <v>1008</v>
      </c>
      <c r="AG4" s="568" t="s">
        <v>1010</v>
      </c>
      <c r="AH4" s="781"/>
      <c r="AI4" s="568" t="s">
        <v>1014</v>
      </c>
      <c r="AJ4" s="568" t="s">
        <v>1016</v>
      </c>
      <c r="AK4" s="568" t="s">
        <v>1018</v>
      </c>
      <c r="AL4" s="568" t="s">
        <v>1020</v>
      </c>
      <c r="AM4" s="568" t="s">
        <v>1022</v>
      </c>
      <c r="AN4" s="569" t="s">
        <v>1024</v>
      </c>
      <c r="AO4" s="568" t="s">
        <v>1026</v>
      </c>
      <c r="AP4" s="788"/>
      <c r="AQ4" s="779"/>
      <c r="AR4" s="570" t="s">
        <v>79</v>
      </c>
      <c r="AS4" s="570" t="s">
        <v>80</v>
      </c>
      <c r="AT4" s="570" t="s">
        <v>81</v>
      </c>
      <c r="AU4" s="570" t="s">
        <v>82</v>
      </c>
      <c r="AV4" s="781"/>
      <c r="AW4" s="779"/>
      <c r="AX4" s="781"/>
      <c r="AY4" s="781"/>
      <c r="AZ4" s="781"/>
      <c r="BA4" s="781"/>
      <c r="BB4" s="781"/>
      <c r="BC4" s="571" t="s">
        <v>117</v>
      </c>
      <c r="BD4" s="571" t="s">
        <v>84</v>
      </c>
      <c r="BE4" s="779"/>
      <c r="BF4" s="779"/>
      <c r="BG4" s="774"/>
      <c r="BH4" s="781"/>
      <c r="BI4" s="788"/>
      <c r="BJ4" s="779"/>
      <c r="BK4" s="779"/>
      <c r="BL4" s="780"/>
      <c r="BM4" s="779"/>
      <c r="BN4" s="779"/>
      <c r="BO4" s="780"/>
      <c r="BP4" s="779"/>
      <c r="BQ4" s="779"/>
      <c r="BR4" s="779"/>
      <c r="BS4" s="779"/>
      <c r="BT4" s="779"/>
      <c r="BU4" s="779"/>
      <c r="BV4" s="779"/>
      <c r="BW4" s="779"/>
    </row>
    <row r="5" spans="1:75">
      <c r="A5" s="552"/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 t="e">
        <f>VLOOKUP(L5,'償却率（定額法）'!$B$6:$C$104,2)</f>
        <v>#N/A</v>
      </c>
      <c r="N5" s="572"/>
      <c r="O5" s="572"/>
      <c r="P5" s="573">
        <f>IF(O5="",N5,O5)</f>
        <v>0</v>
      </c>
      <c r="Q5" s="574">
        <f t="shared" ref="Q5:Q69" si="0">YEAR(P5)</f>
        <v>1900</v>
      </c>
      <c r="R5" s="574">
        <f>MONTH(P5)</f>
        <v>1</v>
      </c>
      <c r="S5" s="574">
        <f>DAY(N5)</f>
        <v>0</v>
      </c>
      <c r="T5" s="552" t="str">
        <f t="shared" ref="T5:T100" si="1">IF(Q5=1900,"",IF(R5&lt;4,Q5-1,Q5))</f>
        <v/>
      </c>
      <c r="U5" s="575"/>
      <c r="V5" s="552"/>
      <c r="W5" s="552"/>
      <c r="X5" s="576">
        <f t="shared" ref="X5:X36" si="2">IF(BG5=0,0,IF(BG5&gt;L5,U5-1,ROUND((U5*M5)*(BG5-1),0)))</f>
        <v>0</v>
      </c>
      <c r="Y5" s="576">
        <f t="shared" ref="Y5:Y68" si="3">U5-X5</f>
        <v>0</v>
      </c>
      <c r="Z5" s="552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82">
        <f t="shared" ref="AN5:AN68" si="4">IF(BG5=0,0,IF(BG5=L5,Y5-1,IF(Y5=1,0,ROUND(U5*M5,0))))</f>
        <v>0</v>
      </c>
      <c r="AO5" s="552"/>
      <c r="AP5" s="577">
        <f>Y5-AN5</f>
        <v>0</v>
      </c>
      <c r="AQ5" s="552"/>
      <c r="AR5" s="552"/>
      <c r="AS5" s="552"/>
      <c r="AT5" s="552"/>
      <c r="AU5" s="552"/>
      <c r="AV5" s="552"/>
      <c r="AW5" s="552"/>
      <c r="AX5" s="552"/>
      <c r="AY5" s="552"/>
      <c r="AZ5" s="552"/>
      <c r="BA5" s="552"/>
      <c r="BB5" s="552"/>
      <c r="BC5" s="552"/>
      <c r="BD5" s="552"/>
      <c r="BE5" s="552"/>
      <c r="BF5" s="552"/>
      <c r="BG5" s="574">
        <f>IF(T5="",0,$O$1-T5)</f>
        <v>0</v>
      </c>
      <c r="BH5" s="552"/>
      <c r="BI5" s="577">
        <f>U5-AP5</f>
        <v>0</v>
      </c>
      <c r="BJ5" s="552"/>
      <c r="BK5" s="552"/>
      <c r="BL5" s="552"/>
      <c r="BM5" s="552"/>
      <c r="BN5" s="552"/>
      <c r="BO5" s="552"/>
      <c r="BP5" s="552"/>
      <c r="BQ5" s="552"/>
      <c r="BR5" s="552"/>
      <c r="BS5" s="552"/>
      <c r="BT5" s="552"/>
      <c r="BU5" s="552"/>
      <c r="BV5" s="552"/>
      <c r="BW5" s="552"/>
    </row>
    <row r="6" spans="1:75">
      <c r="A6" s="552"/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 t="e">
        <f>VLOOKUP(L6,'償却率（定額法）'!$B$6:$C$104,2)</f>
        <v>#N/A</v>
      </c>
      <c r="N6" s="572"/>
      <c r="O6" s="572"/>
      <c r="P6" s="573">
        <f t="shared" ref="P6:P69" si="5">IF(O6="",N6,O6)</f>
        <v>0</v>
      </c>
      <c r="Q6" s="574">
        <f t="shared" si="0"/>
        <v>1900</v>
      </c>
      <c r="R6" s="574">
        <f t="shared" ref="R6:R69" si="6">MONTH(P6)</f>
        <v>1</v>
      </c>
      <c r="S6" s="574">
        <f t="shared" ref="S6:S69" si="7">DAY(N6)</f>
        <v>0</v>
      </c>
      <c r="T6" s="552" t="str">
        <f t="shared" si="1"/>
        <v/>
      </c>
      <c r="U6" s="575"/>
      <c r="V6" s="552"/>
      <c r="W6" s="552"/>
      <c r="X6" s="576">
        <f t="shared" si="2"/>
        <v>0</v>
      </c>
      <c r="Y6" s="576">
        <f t="shared" si="3"/>
        <v>0</v>
      </c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82">
        <f t="shared" si="4"/>
        <v>0</v>
      </c>
      <c r="AO6" s="552"/>
      <c r="AP6" s="577">
        <f t="shared" ref="AP6:AP69" si="8">Y6-AN6</f>
        <v>0</v>
      </c>
      <c r="AQ6" s="552"/>
      <c r="AR6" s="552"/>
      <c r="AS6" s="552"/>
      <c r="AT6" s="552"/>
      <c r="AU6" s="552"/>
      <c r="AV6" s="552"/>
      <c r="AW6" s="552"/>
      <c r="AX6" s="552"/>
      <c r="AY6" s="552"/>
      <c r="AZ6" s="552"/>
      <c r="BA6" s="552"/>
      <c r="BB6" s="552"/>
      <c r="BC6" s="552"/>
      <c r="BD6" s="552"/>
      <c r="BE6" s="552"/>
      <c r="BF6" s="552"/>
      <c r="BG6" s="574">
        <f t="shared" ref="BG6:BG69" si="9">IF(T6="",0,$O$1-T6)</f>
        <v>0</v>
      </c>
      <c r="BH6" s="552"/>
      <c r="BI6" s="577">
        <f t="shared" ref="BI6:BI69" si="10">U6-AP6</f>
        <v>0</v>
      </c>
      <c r="BJ6" s="552"/>
      <c r="BK6" s="552"/>
      <c r="BL6" s="552"/>
      <c r="BM6" s="552"/>
      <c r="BN6" s="552"/>
      <c r="BO6" s="552"/>
      <c r="BP6" s="552"/>
      <c r="BQ6" s="552"/>
      <c r="BR6" s="552"/>
      <c r="BS6" s="552"/>
      <c r="BT6" s="552"/>
      <c r="BU6" s="552"/>
      <c r="BV6" s="552"/>
      <c r="BW6" s="552"/>
    </row>
    <row r="7" spans="1:75">
      <c r="A7" s="552"/>
      <c r="B7" s="552"/>
      <c r="C7" s="552"/>
      <c r="D7" s="552"/>
      <c r="E7" s="552"/>
      <c r="F7" s="552"/>
      <c r="G7" s="552"/>
      <c r="H7" s="552"/>
      <c r="I7" s="552"/>
      <c r="J7" s="552"/>
      <c r="K7" s="552"/>
      <c r="L7" s="552"/>
      <c r="M7" s="552" t="e">
        <f>VLOOKUP(L7,'償却率（定額法）'!$B$6:$C$104,2)</f>
        <v>#N/A</v>
      </c>
      <c r="N7" s="572"/>
      <c r="O7" s="572"/>
      <c r="P7" s="573">
        <f t="shared" si="5"/>
        <v>0</v>
      </c>
      <c r="Q7" s="574">
        <f t="shared" si="0"/>
        <v>1900</v>
      </c>
      <c r="R7" s="574">
        <f t="shared" si="6"/>
        <v>1</v>
      </c>
      <c r="S7" s="574">
        <f t="shared" si="7"/>
        <v>0</v>
      </c>
      <c r="T7" s="552" t="str">
        <f t="shared" si="1"/>
        <v/>
      </c>
      <c r="U7" s="575"/>
      <c r="V7" s="552"/>
      <c r="W7" s="552"/>
      <c r="X7" s="576">
        <f t="shared" si="2"/>
        <v>0</v>
      </c>
      <c r="Y7" s="576">
        <f t="shared" si="3"/>
        <v>0</v>
      </c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82">
        <f t="shared" si="4"/>
        <v>0</v>
      </c>
      <c r="AO7" s="552"/>
      <c r="AP7" s="577">
        <f t="shared" si="8"/>
        <v>0</v>
      </c>
      <c r="AQ7" s="552"/>
      <c r="AR7" s="552"/>
      <c r="AS7" s="552"/>
      <c r="AT7" s="552"/>
      <c r="AU7" s="552"/>
      <c r="AV7" s="552"/>
      <c r="AW7" s="552"/>
      <c r="AX7" s="552"/>
      <c r="AY7" s="552"/>
      <c r="AZ7" s="552"/>
      <c r="BA7" s="552"/>
      <c r="BB7" s="552"/>
      <c r="BC7" s="552"/>
      <c r="BD7" s="552"/>
      <c r="BE7" s="552"/>
      <c r="BF7" s="552"/>
      <c r="BG7" s="574">
        <f t="shared" si="9"/>
        <v>0</v>
      </c>
      <c r="BH7" s="552"/>
      <c r="BI7" s="577">
        <f t="shared" si="10"/>
        <v>0</v>
      </c>
      <c r="BJ7" s="552"/>
      <c r="BK7" s="552"/>
      <c r="BL7" s="552"/>
      <c r="BM7" s="552"/>
      <c r="BN7" s="552"/>
      <c r="BO7" s="552"/>
      <c r="BP7" s="552"/>
      <c r="BQ7" s="552"/>
      <c r="BR7" s="552"/>
      <c r="BS7" s="552"/>
      <c r="BT7" s="552"/>
      <c r="BU7" s="552"/>
      <c r="BV7" s="552"/>
      <c r="BW7" s="552"/>
    </row>
    <row r="8" spans="1:75">
      <c r="A8" s="552"/>
      <c r="B8" s="552"/>
      <c r="C8" s="552"/>
      <c r="D8" s="552"/>
      <c r="E8" s="552"/>
      <c r="F8" s="552"/>
      <c r="G8" s="552"/>
      <c r="H8" s="552"/>
      <c r="I8" s="552"/>
      <c r="J8" s="552"/>
      <c r="K8" s="552"/>
      <c r="L8" s="552"/>
      <c r="M8" s="552" t="e">
        <f>VLOOKUP(L8,'償却率（定額法）'!$B$6:$C$104,2)</f>
        <v>#N/A</v>
      </c>
      <c r="N8" s="572"/>
      <c r="O8" s="572"/>
      <c r="P8" s="573">
        <f t="shared" si="5"/>
        <v>0</v>
      </c>
      <c r="Q8" s="574">
        <f t="shared" si="0"/>
        <v>1900</v>
      </c>
      <c r="R8" s="574">
        <f t="shared" si="6"/>
        <v>1</v>
      </c>
      <c r="S8" s="574">
        <f t="shared" si="7"/>
        <v>0</v>
      </c>
      <c r="T8" s="552" t="str">
        <f t="shared" si="1"/>
        <v/>
      </c>
      <c r="U8" s="575"/>
      <c r="V8" s="552"/>
      <c r="W8" s="552"/>
      <c r="X8" s="576">
        <f t="shared" si="2"/>
        <v>0</v>
      </c>
      <c r="Y8" s="576">
        <f t="shared" si="3"/>
        <v>0</v>
      </c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2"/>
      <c r="AN8" s="582">
        <f t="shared" si="4"/>
        <v>0</v>
      </c>
      <c r="AO8" s="552"/>
      <c r="AP8" s="577">
        <f t="shared" si="8"/>
        <v>0</v>
      </c>
      <c r="AQ8" s="552"/>
      <c r="AR8" s="552"/>
      <c r="AS8" s="552"/>
      <c r="AT8" s="552"/>
      <c r="AU8" s="552"/>
      <c r="AV8" s="552"/>
      <c r="AW8" s="552"/>
      <c r="AX8" s="552"/>
      <c r="AY8" s="552"/>
      <c r="AZ8" s="552"/>
      <c r="BA8" s="552"/>
      <c r="BB8" s="552"/>
      <c r="BC8" s="552"/>
      <c r="BD8" s="552"/>
      <c r="BE8" s="552"/>
      <c r="BF8" s="552"/>
      <c r="BG8" s="574">
        <f t="shared" si="9"/>
        <v>0</v>
      </c>
      <c r="BH8" s="552"/>
      <c r="BI8" s="577">
        <f t="shared" si="10"/>
        <v>0</v>
      </c>
      <c r="BJ8" s="552"/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</row>
    <row r="9" spans="1:75">
      <c r="A9" s="552"/>
      <c r="B9" s="552"/>
      <c r="C9" s="552"/>
      <c r="D9" s="552"/>
      <c r="E9" s="552"/>
      <c r="F9" s="552"/>
      <c r="G9" s="552"/>
      <c r="H9" s="552"/>
      <c r="I9" s="552"/>
      <c r="J9" s="552"/>
      <c r="K9" s="552"/>
      <c r="L9" s="552"/>
      <c r="M9" s="552" t="e">
        <f>VLOOKUP(L9,'償却率（定額法）'!$B$6:$C$104,2)</f>
        <v>#N/A</v>
      </c>
      <c r="N9" s="572"/>
      <c r="O9" s="572"/>
      <c r="P9" s="573">
        <f t="shared" si="5"/>
        <v>0</v>
      </c>
      <c r="Q9" s="574">
        <f t="shared" si="0"/>
        <v>1900</v>
      </c>
      <c r="R9" s="574">
        <f t="shared" si="6"/>
        <v>1</v>
      </c>
      <c r="S9" s="574">
        <f t="shared" si="7"/>
        <v>0</v>
      </c>
      <c r="T9" s="552" t="str">
        <f t="shared" si="1"/>
        <v/>
      </c>
      <c r="U9" s="575"/>
      <c r="V9" s="552"/>
      <c r="W9" s="552"/>
      <c r="X9" s="576">
        <f t="shared" si="2"/>
        <v>0</v>
      </c>
      <c r="Y9" s="576">
        <f t="shared" si="3"/>
        <v>0</v>
      </c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2"/>
      <c r="AN9" s="582">
        <f t="shared" si="4"/>
        <v>0</v>
      </c>
      <c r="AO9" s="552"/>
      <c r="AP9" s="577">
        <f t="shared" si="8"/>
        <v>0</v>
      </c>
      <c r="AQ9" s="552"/>
      <c r="AR9" s="552"/>
      <c r="AS9" s="552"/>
      <c r="AT9" s="552"/>
      <c r="AU9" s="552"/>
      <c r="AV9" s="552"/>
      <c r="AW9" s="552"/>
      <c r="AX9" s="552"/>
      <c r="AY9" s="552"/>
      <c r="AZ9" s="552"/>
      <c r="BA9" s="552"/>
      <c r="BB9" s="552"/>
      <c r="BC9" s="552"/>
      <c r="BD9" s="552"/>
      <c r="BE9" s="552"/>
      <c r="BF9" s="552"/>
      <c r="BG9" s="574">
        <f t="shared" si="9"/>
        <v>0</v>
      </c>
      <c r="BH9" s="552"/>
      <c r="BI9" s="577">
        <f t="shared" si="10"/>
        <v>0</v>
      </c>
      <c r="BJ9" s="552"/>
      <c r="BK9" s="552"/>
      <c r="BL9" s="552"/>
      <c r="BM9" s="552"/>
      <c r="BN9" s="552"/>
      <c r="BO9" s="552"/>
      <c r="BP9" s="552"/>
      <c r="BQ9" s="552"/>
      <c r="BR9" s="552"/>
      <c r="BS9" s="552"/>
      <c r="BT9" s="552"/>
      <c r="BU9" s="552"/>
      <c r="BV9" s="552"/>
      <c r="BW9" s="552"/>
    </row>
    <row r="10" spans="1:75">
      <c r="A10" s="552"/>
      <c r="B10" s="552"/>
      <c r="C10" s="552"/>
      <c r="D10" s="552"/>
      <c r="E10" s="552"/>
      <c r="F10" s="552"/>
      <c r="G10" s="552"/>
      <c r="H10" s="552"/>
      <c r="I10" s="552"/>
      <c r="J10" s="552"/>
      <c r="K10" s="552"/>
      <c r="L10" s="552"/>
      <c r="M10" s="552" t="e">
        <f>VLOOKUP(L10,'償却率（定額法）'!$B$6:$C$104,2)</f>
        <v>#N/A</v>
      </c>
      <c r="N10" s="572"/>
      <c r="O10" s="572"/>
      <c r="P10" s="573">
        <f t="shared" si="5"/>
        <v>0</v>
      </c>
      <c r="Q10" s="574">
        <f t="shared" si="0"/>
        <v>1900</v>
      </c>
      <c r="R10" s="574">
        <f t="shared" si="6"/>
        <v>1</v>
      </c>
      <c r="S10" s="574">
        <f t="shared" si="7"/>
        <v>0</v>
      </c>
      <c r="T10" s="552" t="str">
        <f t="shared" si="1"/>
        <v/>
      </c>
      <c r="U10" s="575"/>
      <c r="V10" s="552"/>
      <c r="W10" s="552"/>
      <c r="X10" s="576">
        <f t="shared" si="2"/>
        <v>0</v>
      </c>
      <c r="Y10" s="576">
        <f t="shared" si="3"/>
        <v>0</v>
      </c>
      <c r="Z10" s="552"/>
      <c r="AA10" s="552"/>
      <c r="AB10" s="552"/>
      <c r="AC10" s="552"/>
      <c r="AD10" s="552"/>
      <c r="AE10" s="552"/>
      <c r="AF10" s="552"/>
      <c r="AG10" s="552"/>
      <c r="AH10" s="552"/>
      <c r="AI10" s="552"/>
      <c r="AJ10" s="552"/>
      <c r="AK10" s="552"/>
      <c r="AL10" s="552"/>
      <c r="AM10" s="552"/>
      <c r="AN10" s="582">
        <f t="shared" si="4"/>
        <v>0</v>
      </c>
      <c r="AO10" s="552"/>
      <c r="AP10" s="577">
        <f t="shared" si="8"/>
        <v>0</v>
      </c>
      <c r="AQ10" s="552"/>
      <c r="AR10" s="552"/>
      <c r="AS10" s="552"/>
      <c r="AT10" s="552"/>
      <c r="AU10" s="552"/>
      <c r="AV10" s="552"/>
      <c r="AW10" s="552"/>
      <c r="AX10" s="552"/>
      <c r="AY10" s="552"/>
      <c r="AZ10" s="552"/>
      <c r="BA10" s="552"/>
      <c r="BB10" s="552"/>
      <c r="BC10" s="552"/>
      <c r="BD10" s="552"/>
      <c r="BE10" s="552"/>
      <c r="BF10" s="552"/>
      <c r="BG10" s="574">
        <f t="shared" si="9"/>
        <v>0</v>
      </c>
      <c r="BH10" s="552"/>
      <c r="BI10" s="577">
        <f t="shared" si="10"/>
        <v>0</v>
      </c>
      <c r="BJ10" s="552"/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2"/>
    </row>
    <row r="11" spans="1:75">
      <c r="A11" s="552"/>
      <c r="B11" s="552"/>
      <c r="C11" s="552"/>
      <c r="D11" s="552"/>
      <c r="E11" s="552"/>
      <c r="F11" s="552"/>
      <c r="G11" s="552"/>
      <c r="H11" s="552"/>
      <c r="I11" s="552"/>
      <c r="J11" s="552"/>
      <c r="K11" s="552"/>
      <c r="L11" s="552"/>
      <c r="M11" s="552" t="e">
        <f>VLOOKUP(L11,'償却率（定額法）'!$B$6:$C$104,2)</f>
        <v>#N/A</v>
      </c>
      <c r="N11" s="572"/>
      <c r="O11" s="572"/>
      <c r="P11" s="573">
        <f t="shared" si="5"/>
        <v>0</v>
      </c>
      <c r="Q11" s="574">
        <f t="shared" si="0"/>
        <v>1900</v>
      </c>
      <c r="R11" s="574">
        <f t="shared" si="6"/>
        <v>1</v>
      </c>
      <c r="S11" s="574">
        <f t="shared" si="7"/>
        <v>0</v>
      </c>
      <c r="T11" s="552" t="str">
        <f t="shared" si="1"/>
        <v/>
      </c>
      <c r="U11" s="575"/>
      <c r="V11" s="552"/>
      <c r="W11" s="552"/>
      <c r="X11" s="576">
        <f t="shared" si="2"/>
        <v>0</v>
      </c>
      <c r="Y11" s="576">
        <f t="shared" si="3"/>
        <v>0</v>
      </c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82">
        <f t="shared" si="4"/>
        <v>0</v>
      </c>
      <c r="AO11" s="552"/>
      <c r="AP11" s="577">
        <f t="shared" si="8"/>
        <v>0</v>
      </c>
      <c r="AQ11" s="552"/>
      <c r="AR11" s="552"/>
      <c r="AS11" s="552"/>
      <c r="AT11" s="552"/>
      <c r="AU11" s="552"/>
      <c r="AV11" s="552"/>
      <c r="AW11" s="552"/>
      <c r="AX11" s="552"/>
      <c r="AY11" s="552"/>
      <c r="AZ11" s="552"/>
      <c r="BA11" s="552"/>
      <c r="BB11" s="552"/>
      <c r="BC11" s="552"/>
      <c r="BD11" s="552"/>
      <c r="BE11" s="552"/>
      <c r="BF11" s="552"/>
      <c r="BG11" s="574">
        <f t="shared" si="9"/>
        <v>0</v>
      </c>
      <c r="BH11" s="552"/>
      <c r="BI11" s="577">
        <f t="shared" si="10"/>
        <v>0</v>
      </c>
      <c r="BJ11" s="552"/>
      <c r="BK11" s="552"/>
      <c r="BL11" s="552"/>
      <c r="BM11" s="552"/>
      <c r="BN11" s="552"/>
      <c r="BO11" s="552"/>
      <c r="BP11" s="552"/>
      <c r="BQ11" s="552"/>
      <c r="BR11" s="552"/>
      <c r="BS11" s="552"/>
      <c r="BT11" s="552"/>
      <c r="BU11" s="552"/>
      <c r="BV11" s="552"/>
      <c r="BW11" s="552"/>
    </row>
    <row r="12" spans="1:75">
      <c r="A12" s="552"/>
      <c r="B12" s="552"/>
      <c r="C12" s="552"/>
      <c r="D12" s="552"/>
      <c r="E12" s="552"/>
      <c r="F12" s="552"/>
      <c r="G12" s="552"/>
      <c r="H12" s="552"/>
      <c r="I12" s="552"/>
      <c r="J12" s="552"/>
      <c r="K12" s="552"/>
      <c r="L12" s="552"/>
      <c r="M12" s="552" t="e">
        <f>VLOOKUP(L12,'償却率（定額法）'!$B$6:$C$104,2)</f>
        <v>#N/A</v>
      </c>
      <c r="N12" s="572"/>
      <c r="O12" s="572"/>
      <c r="P12" s="573">
        <f t="shared" si="5"/>
        <v>0</v>
      </c>
      <c r="Q12" s="574">
        <f t="shared" si="0"/>
        <v>1900</v>
      </c>
      <c r="R12" s="574">
        <f t="shared" si="6"/>
        <v>1</v>
      </c>
      <c r="S12" s="574">
        <f t="shared" si="7"/>
        <v>0</v>
      </c>
      <c r="T12" s="552" t="str">
        <f t="shared" si="1"/>
        <v/>
      </c>
      <c r="U12" s="575"/>
      <c r="V12" s="552"/>
      <c r="W12" s="552"/>
      <c r="X12" s="576">
        <f t="shared" si="2"/>
        <v>0</v>
      </c>
      <c r="Y12" s="576">
        <f t="shared" si="3"/>
        <v>0</v>
      </c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82">
        <f t="shared" si="4"/>
        <v>0</v>
      </c>
      <c r="AO12" s="552"/>
      <c r="AP12" s="577">
        <f t="shared" si="8"/>
        <v>0</v>
      </c>
      <c r="AQ12" s="552"/>
      <c r="AR12" s="552"/>
      <c r="AS12" s="552"/>
      <c r="AT12" s="552"/>
      <c r="AU12" s="552"/>
      <c r="AV12" s="552"/>
      <c r="AW12" s="552"/>
      <c r="AX12" s="552"/>
      <c r="AY12" s="552"/>
      <c r="AZ12" s="552"/>
      <c r="BA12" s="552"/>
      <c r="BB12" s="552"/>
      <c r="BC12" s="552"/>
      <c r="BD12" s="552"/>
      <c r="BE12" s="552"/>
      <c r="BF12" s="552"/>
      <c r="BG12" s="574">
        <f t="shared" si="9"/>
        <v>0</v>
      </c>
      <c r="BH12" s="552"/>
      <c r="BI12" s="577">
        <f t="shared" si="10"/>
        <v>0</v>
      </c>
      <c r="BJ12" s="552"/>
      <c r="BK12" s="552"/>
      <c r="BL12" s="552"/>
      <c r="BM12" s="552"/>
      <c r="BN12" s="552"/>
      <c r="BO12" s="552"/>
      <c r="BP12" s="552"/>
      <c r="BQ12" s="552"/>
      <c r="BR12" s="552"/>
      <c r="BS12" s="552"/>
      <c r="BT12" s="552"/>
      <c r="BU12" s="552"/>
      <c r="BV12" s="552"/>
      <c r="BW12" s="552"/>
    </row>
    <row r="13" spans="1:75">
      <c r="A13" s="552"/>
      <c r="B13" s="552"/>
      <c r="C13" s="552"/>
      <c r="D13" s="552"/>
      <c r="E13" s="552"/>
      <c r="F13" s="552"/>
      <c r="G13" s="552"/>
      <c r="H13" s="552"/>
      <c r="I13" s="552"/>
      <c r="J13" s="552"/>
      <c r="K13" s="552"/>
      <c r="L13" s="552"/>
      <c r="M13" s="552" t="e">
        <f>VLOOKUP(L13,'償却率（定額法）'!$B$6:$C$104,2)</f>
        <v>#N/A</v>
      </c>
      <c r="N13" s="572"/>
      <c r="O13" s="572"/>
      <c r="P13" s="573">
        <f t="shared" si="5"/>
        <v>0</v>
      </c>
      <c r="Q13" s="574">
        <f t="shared" si="0"/>
        <v>1900</v>
      </c>
      <c r="R13" s="574">
        <f t="shared" si="6"/>
        <v>1</v>
      </c>
      <c r="S13" s="574">
        <f t="shared" si="7"/>
        <v>0</v>
      </c>
      <c r="T13" s="552" t="str">
        <f t="shared" si="1"/>
        <v/>
      </c>
      <c r="U13" s="575"/>
      <c r="V13" s="552"/>
      <c r="W13" s="552"/>
      <c r="X13" s="576">
        <f t="shared" si="2"/>
        <v>0</v>
      </c>
      <c r="Y13" s="576">
        <f t="shared" si="3"/>
        <v>0</v>
      </c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82">
        <f t="shared" si="4"/>
        <v>0</v>
      </c>
      <c r="AO13" s="552"/>
      <c r="AP13" s="577">
        <f t="shared" si="8"/>
        <v>0</v>
      </c>
      <c r="AQ13" s="552"/>
      <c r="AR13" s="552"/>
      <c r="AS13" s="552"/>
      <c r="AT13" s="552"/>
      <c r="AU13" s="552"/>
      <c r="AV13" s="552"/>
      <c r="AW13" s="552"/>
      <c r="AX13" s="552"/>
      <c r="AY13" s="552"/>
      <c r="AZ13" s="552"/>
      <c r="BA13" s="552"/>
      <c r="BB13" s="552"/>
      <c r="BC13" s="552"/>
      <c r="BD13" s="552"/>
      <c r="BE13" s="552"/>
      <c r="BF13" s="552"/>
      <c r="BG13" s="574">
        <f t="shared" si="9"/>
        <v>0</v>
      </c>
      <c r="BH13" s="552"/>
      <c r="BI13" s="577">
        <f t="shared" si="10"/>
        <v>0</v>
      </c>
      <c r="BJ13" s="552"/>
      <c r="BK13" s="552"/>
      <c r="BL13" s="552"/>
      <c r="BM13" s="552"/>
      <c r="BN13" s="552"/>
      <c r="BO13" s="552"/>
      <c r="BP13" s="552"/>
      <c r="BQ13" s="552"/>
      <c r="BR13" s="552"/>
      <c r="BS13" s="552"/>
      <c r="BT13" s="552"/>
      <c r="BU13" s="552"/>
      <c r="BV13" s="552"/>
      <c r="BW13" s="552"/>
    </row>
    <row r="14" spans="1:75">
      <c r="A14" s="552"/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552" t="e">
        <f>VLOOKUP(L14,'償却率（定額法）'!$B$6:$C$104,2)</f>
        <v>#N/A</v>
      </c>
      <c r="N14" s="572"/>
      <c r="O14" s="572"/>
      <c r="P14" s="573">
        <f t="shared" si="5"/>
        <v>0</v>
      </c>
      <c r="Q14" s="574">
        <f t="shared" si="0"/>
        <v>1900</v>
      </c>
      <c r="R14" s="574">
        <f t="shared" si="6"/>
        <v>1</v>
      </c>
      <c r="S14" s="574">
        <f t="shared" si="7"/>
        <v>0</v>
      </c>
      <c r="T14" s="552" t="str">
        <f t="shared" si="1"/>
        <v/>
      </c>
      <c r="U14" s="575"/>
      <c r="V14" s="552"/>
      <c r="W14" s="552"/>
      <c r="X14" s="576">
        <f t="shared" si="2"/>
        <v>0</v>
      </c>
      <c r="Y14" s="576">
        <f t="shared" si="3"/>
        <v>0</v>
      </c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82">
        <f t="shared" si="4"/>
        <v>0</v>
      </c>
      <c r="AO14" s="552"/>
      <c r="AP14" s="577">
        <f t="shared" si="8"/>
        <v>0</v>
      </c>
      <c r="AQ14" s="552"/>
      <c r="AR14" s="552"/>
      <c r="AS14" s="552"/>
      <c r="AT14" s="552"/>
      <c r="AU14" s="552"/>
      <c r="AV14" s="552"/>
      <c r="AW14" s="552"/>
      <c r="AX14" s="552"/>
      <c r="AY14" s="552"/>
      <c r="AZ14" s="552"/>
      <c r="BA14" s="552"/>
      <c r="BB14" s="552"/>
      <c r="BC14" s="552"/>
      <c r="BD14" s="552"/>
      <c r="BE14" s="552"/>
      <c r="BF14" s="552"/>
      <c r="BG14" s="574">
        <f t="shared" si="9"/>
        <v>0</v>
      </c>
      <c r="BH14" s="552"/>
      <c r="BI14" s="577">
        <f t="shared" si="10"/>
        <v>0</v>
      </c>
      <c r="BJ14" s="552"/>
      <c r="BK14" s="552"/>
      <c r="BL14" s="552"/>
      <c r="BM14" s="552"/>
      <c r="BN14" s="552"/>
      <c r="BO14" s="552"/>
      <c r="BP14" s="552"/>
      <c r="BQ14" s="552"/>
      <c r="BR14" s="552"/>
      <c r="BS14" s="552"/>
      <c r="BT14" s="552"/>
      <c r="BU14" s="552"/>
      <c r="BV14" s="552"/>
      <c r="BW14" s="552"/>
    </row>
    <row r="15" spans="1:75">
      <c r="A15" s="552"/>
      <c r="B15" s="552"/>
      <c r="C15" s="552"/>
      <c r="D15" s="552"/>
      <c r="E15" s="552"/>
      <c r="F15" s="552"/>
      <c r="G15" s="552"/>
      <c r="H15" s="552"/>
      <c r="I15" s="552"/>
      <c r="J15" s="552"/>
      <c r="K15" s="552"/>
      <c r="L15" s="552"/>
      <c r="M15" s="552" t="e">
        <f>VLOOKUP(L15,'償却率（定額法）'!$B$6:$C$104,2)</f>
        <v>#N/A</v>
      </c>
      <c r="N15" s="572"/>
      <c r="O15" s="572"/>
      <c r="P15" s="573">
        <f t="shared" si="5"/>
        <v>0</v>
      </c>
      <c r="Q15" s="574">
        <f t="shared" si="0"/>
        <v>1900</v>
      </c>
      <c r="R15" s="574">
        <f t="shared" si="6"/>
        <v>1</v>
      </c>
      <c r="S15" s="574">
        <f t="shared" si="7"/>
        <v>0</v>
      </c>
      <c r="T15" s="552" t="str">
        <f t="shared" si="1"/>
        <v/>
      </c>
      <c r="U15" s="575"/>
      <c r="V15" s="552"/>
      <c r="W15" s="552"/>
      <c r="X15" s="576">
        <f t="shared" si="2"/>
        <v>0</v>
      </c>
      <c r="Y15" s="576">
        <f t="shared" si="3"/>
        <v>0</v>
      </c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82">
        <f t="shared" si="4"/>
        <v>0</v>
      </c>
      <c r="AO15" s="552"/>
      <c r="AP15" s="577">
        <f t="shared" si="8"/>
        <v>0</v>
      </c>
      <c r="AQ15" s="552"/>
      <c r="AR15" s="552"/>
      <c r="AS15" s="552"/>
      <c r="AT15" s="552"/>
      <c r="AU15" s="552"/>
      <c r="AV15" s="552"/>
      <c r="AW15" s="552"/>
      <c r="AX15" s="552"/>
      <c r="AY15" s="552"/>
      <c r="AZ15" s="552"/>
      <c r="BA15" s="552"/>
      <c r="BB15" s="552"/>
      <c r="BC15" s="552"/>
      <c r="BD15" s="552"/>
      <c r="BE15" s="552"/>
      <c r="BF15" s="552"/>
      <c r="BG15" s="574">
        <f t="shared" si="9"/>
        <v>0</v>
      </c>
      <c r="BH15" s="552"/>
      <c r="BI15" s="577">
        <f t="shared" si="10"/>
        <v>0</v>
      </c>
      <c r="BJ15" s="552"/>
      <c r="BK15" s="552"/>
      <c r="BL15" s="552"/>
      <c r="BM15" s="552"/>
      <c r="BN15" s="552"/>
      <c r="BO15" s="552"/>
      <c r="BP15" s="552"/>
      <c r="BQ15" s="552"/>
      <c r="BR15" s="552"/>
      <c r="BS15" s="552"/>
      <c r="BT15" s="552"/>
      <c r="BU15" s="552"/>
      <c r="BV15" s="552"/>
      <c r="BW15" s="552"/>
    </row>
    <row r="16" spans="1:75">
      <c r="A16" s="552"/>
      <c r="B16" s="552"/>
      <c r="C16" s="552"/>
      <c r="D16" s="552"/>
      <c r="E16" s="552"/>
      <c r="F16" s="552"/>
      <c r="G16" s="552"/>
      <c r="H16" s="552"/>
      <c r="I16" s="552"/>
      <c r="J16" s="552"/>
      <c r="K16" s="552"/>
      <c r="L16" s="552"/>
      <c r="M16" s="552" t="e">
        <f>VLOOKUP(L16,'償却率（定額法）'!$B$6:$C$104,2)</f>
        <v>#N/A</v>
      </c>
      <c r="N16" s="572"/>
      <c r="O16" s="572"/>
      <c r="P16" s="573">
        <f t="shared" si="5"/>
        <v>0</v>
      </c>
      <c r="Q16" s="574">
        <f t="shared" si="0"/>
        <v>1900</v>
      </c>
      <c r="R16" s="574">
        <f t="shared" si="6"/>
        <v>1</v>
      </c>
      <c r="S16" s="574">
        <f t="shared" si="7"/>
        <v>0</v>
      </c>
      <c r="T16" s="552" t="str">
        <f t="shared" si="1"/>
        <v/>
      </c>
      <c r="U16" s="575"/>
      <c r="V16" s="552"/>
      <c r="W16" s="552"/>
      <c r="X16" s="576">
        <f t="shared" si="2"/>
        <v>0</v>
      </c>
      <c r="Y16" s="576">
        <f t="shared" si="3"/>
        <v>0</v>
      </c>
      <c r="Z16" s="552"/>
      <c r="AA16" s="552"/>
      <c r="AB16" s="552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2"/>
      <c r="AN16" s="582">
        <f t="shared" si="4"/>
        <v>0</v>
      </c>
      <c r="AO16" s="552"/>
      <c r="AP16" s="577">
        <f t="shared" si="8"/>
        <v>0</v>
      </c>
      <c r="AQ16" s="552"/>
      <c r="AR16" s="552"/>
      <c r="AS16" s="552"/>
      <c r="AT16" s="552"/>
      <c r="AU16" s="552"/>
      <c r="AV16" s="552"/>
      <c r="AW16" s="552"/>
      <c r="AX16" s="552"/>
      <c r="AY16" s="552"/>
      <c r="AZ16" s="552"/>
      <c r="BA16" s="552"/>
      <c r="BB16" s="552"/>
      <c r="BC16" s="552"/>
      <c r="BD16" s="552"/>
      <c r="BE16" s="552"/>
      <c r="BF16" s="552"/>
      <c r="BG16" s="574">
        <f t="shared" si="9"/>
        <v>0</v>
      </c>
      <c r="BH16" s="552"/>
      <c r="BI16" s="577">
        <f t="shared" si="10"/>
        <v>0</v>
      </c>
      <c r="BJ16" s="552"/>
      <c r="BK16" s="552"/>
      <c r="BL16" s="552"/>
      <c r="BM16" s="552"/>
      <c r="BN16" s="552"/>
      <c r="BO16" s="552"/>
      <c r="BP16" s="552"/>
      <c r="BQ16" s="552"/>
      <c r="BR16" s="552"/>
      <c r="BS16" s="552"/>
      <c r="BT16" s="552"/>
      <c r="BU16" s="552"/>
      <c r="BV16" s="552"/>
      <c r="BW16" s="552"/>
    </row>
    <row r="17" spans="1:75">
      <c r="A17" s="552"/>
      <c r="B17" s="552"/>
      <c r="C17" s="552"/>
      <c r="D17" s="552"/>
      <c r="E17" s="552"/>
      <c r="F17" s="552"/>
      <c r="G17" s="552"/>
      <c r="H17" s="552"/>
      <c r="I17" s="552"/>
      <c r="J17" s="552"/>
      <c r="K17" s="552"/>
      <c r="L17" s="552"/>
      <c r="M17" s="552" t="e">
        <f>VLOOKUP(L17,'償却率（定額法）'!$B$6:$C$104,2)</f>
        <v>#N/A</v>
      </c>
      <c r="N17" s="572"/>
      <c r="O17" s="572"/>
      <c r="P17" s="573">
        <f t="shared" si="5"/>
        <v>0</v>
      </c>
      <c r="Q17" s="574">
        <f t="shared" si="0"/>
        <v>1900</v>
      </c>
      <c r="R17" s="574">
        <f t="shared" si="6"/>
        <v>1</v>
      </c>
      <c r="S17" s="574">
        <f t="shared" si="7"/>
        <v>0</v>
      </c>
      <c r="T17" s="552" t="str">
        <f t="shared" si="1"/>
        <v/>
      </c>
      <c r="U17" s="575"/>
      <c r="V17" s="552"/>
      <c r="W17" s="552"/>
      <c r="X17" s="576">
        <f t="shared" si="2"/>
        <v>0</v>
      </c>
      <c r="Y17" s="576">
        <f t="shared" si="3"/>
        <v>0</v>
      </c>
      <c r="Z17" s="552"/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2"/>
      <c r="AN17" s="582">
        <f t="shared" si="4"/>
        <v>0</v>
      </c>
      <c r="AO17" s="552"/>
      <c r="AP17" s="577">
        <f t="shared" si="8"/>
        <v>0</v>
      </c>
      <c r="AQ17" s="552"/>
      <c r="AR17" s="552"/>
      <c r="AS17" s="552"/>
      <c r="AT17" s="552"/>
      <c r="AU17" s="552"/>
      <c r="AV17" s="552"/>
      <c r="AW17" s="552"/>
      <c r="AX17" s="552"/>
      <c r="AY17" s="552"/>
      <c r="AZ17" s="552"/>
      <c r="BA17" s="552"/>
      <c r="BB17" s="552"/>
      <c r="BC17" s="552"/>
      <c r="BD17" s="552"/>
      <c r="BE17" s="552"/>
      <c r="BF17" s="552"/>
      <c r="BG17" s="574">
        <f t="shared" si="9"/>
        <v>0</v>
      </c>
      <c r="BH17" s="552"/>
      <c r="BI17" s="577">
        <f t="shared" si="10"/>
        <v>0</v>
      </c>
      <c r="BJ17" s="552"/>
      <c r="BK17" s="552"/>
      <c r="BL17" s="552"/>
      <c r="BM17" s="552"/>
      <c r="BN17" s="552"/>
      <c r="BO17" s="552"/>
      <c r="BP17" s="552"/>
      <c r="BQ17" s="552"/>
      <c r="BR17" s="552"/>
      <c r="BS17" s="552"/>
      <c r="BT17" s="552"/>
      <c r="BU17" s="552"/>
      <c r="BV17" s="552"/>
      <c r="BW17" s="552"/>
    </row>
    <row r="18" spans="1:75">
      <c r="A18" s="552"/>
      <c r="B18" s="552"/>
      <c r="C18" s="552"/>
      <c r="D18" s="552"/>
      <c r="E18" s="552"/>
      <c r="F18" s="552"/>
      <c r="G18" s="552"/>
      <c r="H18" s="552"/>
      <c r="I18" s="552"/>
      <c r="J18" s="552"/>
      <c r="K18" s="552"/>
      <c r="L18" s="552"/>
      <c r="M18" s="552" t="e">
        <f>VLOOKUP(L18,'償却率（定額法）'!$B$6:$C$104,2)</f>
        <v>#N/A</v>
      </c>
      <c r="N18" s="572"/>
      <c r="O18" s="572"/>
      <c r="P18" s="573">
        <f t="shared" si="5"/>
        <v>0</v>
      </c>
      <c r="Q18" s="574">
        <f t="shared" si="0"/>
        <v>1900</v>
      </c>
      <c r="R18" s="574">
        <f t="shared" si="6"/>
        <v>1</v>
      </c>
      <c r="S18" s="574">
        <f t="shared" si="7"/>
        <v>0</v>
      </c>
      <c r="T18" s="552" t="str">
        <f t="shared" si="1"/>
        <v/>
      </c>
      <c r="U18" s="575"/>
      <c r="V18" s="552"/>
      <c r="W18" s="552"/>
      <c r="X18" s="576">
        <f t="shared" si="2"/>
        <v>0</v>
      </c>
      <c r="Y18" s="576">
        <f t="shared" si="3"/>
        <v>0</v>
      </c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82">
        <f t="shared" si="4"/>
        <v>0</v>
      </c>
      <c r="AO18" s="552"/>
      <c r="AP18" s="577">
        <f t="shared" si="8"/>
        <v>0</v>
      </c>
      <c r="AQ18" s="552"/>
      <c r="AR18" s="552"/>
      <c r="AS18" s="552"/>
      <c r="AT18" s="552"/>
      <c r="AU18" s="552"/>
      <c r="AV18" s="552"/>
      <c r="AW18" s="552"/>
      <c r="AX18" s="552"/>
      <c r="AY18" s="552"/>
      <c r="AZ18" s="552"/>
      <c r="BA18" s="552"/>
      <c r="BB18" s="552"/>
      <c r="BC18" s="552"/>
      <c r="BD18" s="552"/>
      <c r="BE18" s="552"/>
      <c r="BF18" s="552"/>
      <c r="BG18" s="574">
        <f t="shared" si="9"/>
        <v>0</v>
      </c>
      <c r="BH18" s="552"/>
      <c r="BI18" s="577">
        <f t="shared" si="10"/>
        <v>0</v>
      </c>
      <c r="BJ18" s="552"/>
      <c r="BK18" s="552"/>
      <c r="BL18" s="552"/>
      <c r="BM18" s="552"/>
      <c r="BN18" s="552"/>
      <c r="BO18" s="552"/>
      <c r="BP18" s="552"/>
      <c r="BQ18" s="552"/>
      <c r="BR18" s="552"/>
      <c r="BS18" s="552"/>
      <c r="BT18" s="552"/>
      <c r="BU18" s="552"/>
      <c r="BV18" s="552"/>
      <c r="BW18" s="552"/>
    </row>
    <row r="19" spans="1:75">
      <c r="A19" s="552"/>
      <c r="B19" s="552"/>
      <c r="C19" s="552"/>
      <c r="D19" s="552"/>
      <c r="E19" s="552"/>
      <c r="F19" s="552"/>
      <c r="G19" s="552"/>
      <c r="H19" s="552"/>
      <c r="I19" s="552"/>
      <c r="J19" s="552"/>
      <c r="K19" s="552"/>
      <c r="L19" s="552"/>
      <c r="M19" s="552" t="e">
        <f>VLOOKUP(L19,'償却率（定額法）'!$B$6:$C$104,2)</f>
        <v>#N/A</v>
      </c>
      <c r="N19" s="572"/>
      <c r="O19" s="572"/>
      <c r="P19" s="573">
        <f t="shared" si="5"/>
        <v>0</v>
      </c>
      <c r="Q19" s="574">
        <f t="shared" si="0"/>
        <v>1900</v>
      </c>
      <c r="R19" s="574">
        <f t="shared" si="6"/>
        <v>1</v>
      </c>
      <c r="S19" s="574">
        <f t="shared" si="7"/>
        <v>0</v>
      </c>
      <c r="T19" s="552" t="str">
        <f t="shared" si="1"/>
        <v/>
      </c>
      <c r="U19" s="575"/>
      <c r="V19" s="552"/>
      <c r="W19" s="552"/>
      <c r="X19" s="576">
        <f t="shared" si="2"/>
        <v>0</v>
      </c>
      <c r="Y19" s="576">
        <f t="shared" si="3"/>
        <v>0</v>
      </c>
      <c r="Z19" s="552"/>
      <c r="AA19" s="552"/>
      <c r="AB19" s="552"/>
      <c r="AC19" s="552"/>
      <c r="AD19" s="552"/>
      <c r="AE19" s="552"/>
      <c r="AF19" s="552"/>
      <c r="AG19" s="552"/>
      <c r="AH19" s="552"/>
      <c r="AI19" s="552"/>
      <c r="AJ19" s="552"/>
      <c r="AK19" s="552"/>
      <c r="AL19" s="552"/>
      <c r="AM19" s="552"/>
      <c r="AN19" s="582">
        <f t="shared" si="4"/>
        <v>0</v>
      </c>
      <c r="AO19" s="552"/>
      <c r="AP19" s="577">
        <f t="shared" si="8"/>
        <v>0</v>
      </c>
      <c r="AQ19" s="552"/>
      <c r="AR19" s="552"/>
      <c r="AS19" s="552"/>
      <c r="AT19" s="552"/>
      <c r="AU19" s="552"/>
      <c r="AV19" s="552"/>
      <c r="AW19" s="552"/>
      <c r="AX19" s="552"/>
      <c r="AY19" s="552"/>
      <c r="AZ19" s="552"/>
      <c r="BA19" s="552"/>
      <c r="BB19" s="552"/>
      <c r="BC19" s="552"/>
      <c r="BD19" s="552"/>
      <c r="BE19" s="552"/>
      <c r="BF19" s="552"/>
      <c r="BG19" s="574">
        <f t="shared" si="9"/>
        <v>0</v>
      </c>
      <c r="BH19" s="552"/>
      <c r="BI19" s="577">
        <f t="shared" si="10"/>
        <v>0</v>
      </c>
      <c r="BJ19" s="552"/>
      <c r="BK19" s="552"/>
      <c r="BL19" s="552"/>
      <c r="BM19" s="552"/>
      <c r="BN19" s="552"/>
      <c r="BO19" s="552"/>
      <c r="BP19" s="552"/>
      <c r="BQ19" s="552"/>
      <c r="BR19" s="552"/>
      <c r="BS19" s="552"/>
      <c r="BT19" s="552"/>
      <c r="BU19" s="552"/>
      <c r="BV19" s="552"/>
      <c r="BW19" s="552"/>
    </row>
    <row r="20" spans="1:75">
      <c r="A20" s="552"/>
      <c r="B20" s="552"/>
      <c r="C20" s="552"/>
      <c r="D20" s="552"/>
      <c r="E20" s="552"/>
      <c r="F20" s="552"/>
      <c r="G20" s="552"/>
      <c r="H20" s="552"/>
      <c r="I20" s="552"/>
      <c r="J20" s="552"/>
      <c r="K20" s="552"/>
      <c r="L20" s="552"/>
      <c r="M20" s="552" t="e">
        <f>VLOOKUP(L20,'償却率（定額法）'!$B$6:$C$104,2)</f>
        <v>#N/A</v>
      </c>
      <c r="N20" s="572"/>
      <c r="O20" s="572"/>
      <c r="P20" s="573">
        <f t="shared" si="5"/>
        <v>0</v>
      </c>
      <c r="Q20" s="574">
        <f t="shared" si="0"/>
        <v>1900</v>
      </c>
      <c r="R20" s="574">
        <f t="shared" si="6"/>
        <v>1</v>
      </c>
      <c r="S20" s="574">
        <f t="shared" si="7"/>
        <v>0</v>
      </c>
      <c r="T20" s="552" t="str">
        <f t="shared" si="1"/>
        <v/>
      </c>
      <c r="U20" s="575"/>
      <c r="V20" s="552"/>
      <c r="W20" s="552"/>
      <c r="X20" s="576">
        <f t="shared" si="2"/>
        <v>0</v>
      </c>
      <c r="Y20" s="576">
        <f t="shared" si="3"/>
        <v>0</v>
      </c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  <c r="AN20" s="582">
        <f t="shared" si="4"/>
        <v>0</v>
      </c>
      <c r="AO20" s="552"/>
      <c r="AP20" s="577">
        <f t="shared" si="8"/>
        <v>0</v>
      </c>
      <c r="AQ20" s="552"/>
      <c r="AR20" s="552"/>
      <c r="AS20" s="552"/>
      <c r="AT20" s="552"/>
      <c r="AU20" s="552"/>
      <c r="AV20" s="552"/>
      <c r="AW20" s="552"/>
      <c r="AX20" s="552"/>
      <c r="AY20" s="552"/>
      <c r="AZ20" s="552"/>
      <c r="BA20" s="552"/>
      <c r="BB20" s="552"/>
      <c r="BC20" s="552"/>
      <c r="BD20" s="552"/>
      <c r="BE20" s="552"/>
      <c r="BF20" s="552"/>
      <c r="BG20" s="574">
        <f t="shared" si="9"/>
        <v>0</v>
      </c>
      <c r="BH20" s="552"/>
      <c r="BI20" s="577">
        <f t="shared" si="10"/>
        <v>0</v>
      </c>
      <c r="BJ20" s="552"/>
      <c r="BK20" s="552"/>
      <c r="BL20" s="552"/>
      <c r="BM20" s="552"/>
      <c r="BN20" s="552"/>
      <c r="BO20" s="552"/>
      <c r="BP20" s="552"/>
      <c r="BQ20" s="552"/>
      <c r="BR20" s="552"/>
      <c r="BS20" s="552"/>
      <c r="BT20" s="552"/>
      <c r="BU20" s="552"/>
      <c r="BV20" s="552"/>
      <c r="BW20" s="552"/>
    </row>
    <row r="21" spans="1:75">
      <c r="A21" s="552"/>
      <c r="B21" s="552"/>
      <c r="C21" s="552"/>
      <c r="D21" s="552"/>
      <c r="E21" s="552"/>
      <c r="F21" s="552"/>
      <c r="G21" s="552"/>
      <c r="H21" s="552"/>
      <c r="I21" s="552"/>
      <c r="J21" s="552"/>
      <c r="K21" s="552"/>
      <c r="L21" s="552"/>
      <c r="M21" s="552" t="e">
        <f>VLOOKUP(L21,'償却率（定額法）'!$B$6:$C$104,2)</f>
        <v>#N/A</v>
      </c>
      <c r="N21" s="572"/>
      <c r="O21" s="572"/>
      <c r="P21" s="573">
        <f t="shared" si="5"/>
        <v>0</v>
      </c>
      <c r="Q21" s="574">
        <f t="shared" si="0"/>
        <v>1900</v>
      </c>
      <c r="R21" s="574">
        <f t="shared" si="6"/>
        <v>1</v>
      </c>
      <c r="S21" s="574">
        <f t="shared" si="7"/>
        <v>0</v>
      </c>
      <c r="T21" s="552" t="str">
        <f t="shared" si="1"/>
        <v/>
      </c>
      <c r="U21" s="575"/>
      <c r="V21" s="552"/>
      <c r="W21" s="552"/>
      <c r="X21" s="576">
        <f t="shared" si="2"/>
        <v>0</v>
      </c>
      <c r="Y21" s="576">
        <f t="shared" si="3"/>
        <v>0</v>
      </c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  <c r="AN21" s="582">
        <f t="shared" si="4"/>
        <v>0</v>
      </c>
      <c r="AO21" s="552"/>
      <c r="AP21" s="577">
        <f t="shared" si="8"/>
        <v>0</v>
      </c>
      <c r="AQ21" s="552"/>
      <c r="AR21" s="552"/>
      <c r="AS21" s="552"/>
      <c r="AT21" s="552"/>
      <c r="AU21" s="552"/>
      <c r="AV21" s="552"/>
      <c r="AW21" s="552"/>
      <c r="AX21" s="552"/>
      <c r="AY21" s="552"/>
      <c r="AZ21" s="552"/>
      <c r="BA21" s="552"/>
      <c r="BB21" s="552"/>
      <c r="BC21" s="552"/>
      <c r="BD21" s="552"/>
      <c r="BE21" s="552"/>
      <c r="BF21" s="552"/>
      <c r="BG21" s="574">
        <f t="shared" si="9"/>
        <v>0</v>
      </c>
      <c r="BH21" s="552"/>
      <c r="BI21" s="577">
        <f t="shared" si="10"/>
        <v>0</v>
      </c>
      <c r="BJ21" s="552"/>
      <c r="BK21" s="552"/>
      <c r="BL21" s="552"/>
      <c r="BM21" s="552"/>
      <c r="BN21" s="552"/>
      <c r="BO21" s="552"/>
      <c r="BP21" s="552"/>
      <c r="BQ21" s="552"/>
      <c r="BR21" s="552"/>
      <c r="BS21" s="552"/>
      <c r="BT21" s="552"/>
      <c r="BU21" s="552"/>
      <c r="BV21" s="552"/>
      <c r="BW21" s="552"/>
    </row>
    <row r="22" spans="1:75">
      <c r="A22" s="552"/>
      <c r="B22" s="552"/>
      <c r="C22" s="552"/>
      <c r="D22" s="552"/>
      <c r="E22" s="552"/>
      <c r="F22" s="552"/>
      <c r="G22" s="552"/>
      <c r="H22" s="552"/>
      <c r="I22" s="552"/>
      <c r="J22" s="552"/>
      <c r="K22" s="552"/>
      <c r="L22" s="552"/>
      <c r="M22" s="552" t="e">
        <f>VLOOKUP(L22,'償却率（定額法）'!$B$6:$C$104,2)</f>
        <v>#N/A</v>
      </c>
      <c r="N22" s="572"/>
      <c r="O22" s="572"/>
      <c r="P22" s="573">
        <f t="shared" si="5"/>
        <v>0</v>
      </c>
      <c r="Q22" s="574">
        <f t="shared" si="0"/>
        <v>1900</v>
      </c>
      <c r="R22" s="574">
        <f t="shared" si="6"/>
        <v>1</v>
      </c>
      <c r="S22" s="574">
        <f t="shared" si="7"/>
        <v>0</v>
      </c>
      <c r="T22" s="552" t="str">
        <f t="shared" si="1"/>
        <v/>
      </c>
      <c r="U22" s="575"/>
      <c r="V22" s="552"/>
      <c r="W22" s="552"/>
      <c r="X22" s="576">
        <f t="shared" si="2"/>
        <v>0</v>
      </c>
      <c r="Y22" s="576">
        <f t="shared" si="3"/>
        <v>0</v>
      </c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82">
        <f t="shared" si="4"/>
        <v>0</v>
      </c>
      <c r="AO22" s="552"/>
      <c r="AP22" s="577">
        <f t="shared" si="8"/>
        <v>0</v>
      </c>
      <c r="AQ22" s="552"/>
      <c r="AR22" s="552"/>
      <c r="AS22" s="552"/>
      <c r="AT22" s="552"/>
      <c r="AU22" s="552"/>
      <c r="AV22" s="552"/>
      <c r="AW22" s="552"/>
      <c r="AX22" s="552"/>
      <c r="AY22" s="552"/>
      <c r="AZ22" s="552"/>
      <c r="BA22" s="552"/>
      <c r="BB22" s="552"/>
      <c r="BC22" s="552"/>
      <c r="BD22" s="552"/>
      <c r="BE22" s="552"/>
      <c r="BF22" s="552"/>
      <c r="BG22" s="574">
        <f t="shared" si="9"/>
        <v>0</v>
      </c>
      <c r="BH22" s="552"/>
      <c r="BI22" s="577">
        <f t="shared" si="10"/>
        <v>0</v>
      </c>
      <c r="BJ22" s="552"/>
      <c r="BK22" s="552"/>
      <c r="BL22" s="552"/>
      <c r="BM22" s="552"/>
      <c r="BN22" s="552"/>
      <c r="BO22" s="552"/>
      <c r="BP22" s="552"/>
      <c r="BQ22" s="552"/>
      <c r="BR22" s="552"/>
      <c r="BS22" s="552"/>
      <c r="BT22" s="552"/>
      <c r="BU22" s="552"/>
      <c r="BV22" s="552"/>
      <c r="BW22" s="552"/>
    </row>
    <row r="23" spans="1:75">
      <c r="A23" s="552"/>
      <c r="B23" s="552"/>
      <c r="C23" s="552"/>
      <c r="D23" s="552"/>
      <c r="E23" s="552"/>
      <c r="F23" s="552"/>
      <c r="G23" s="552"/>
      <c r="H23" s="552"/>
      <c r="I23" s="552"/>
      <c r="J23" s="552"/>
      <c r="K23" s="552"/>
      <c r="L23" s="552"/>
      <c r="M23" s="552" t="e">
        <f>VLOOKUP(L23,'償却率（定額法）'!$B$6:$C$104,2)</f>
        <v>#N/A</v>
      </c>
      <c r="N23" s="572"/>
      <c r="O23" s="572"/>
      <c r="P23" s="573">
        <f t="shared" si="5"/>
        <v>0</v>
      </c>
      <c r="Q23" s="574">
        <f t="shared" si="0"/>
        <v>1900</v>
      </c>
      <c r="R23" s="574">
        <f t="shared" si="6"/>
        <v>1</v>
      </c>
      <c r="S23" s="574">
        <f t="shared" si="7"/>
        <v>0</v>
      </c>
      <c r="T23" s="552" t="str">
        <f t="shared" si="1"/>
        <v/>
      </c>
      <c r="U23" s="575"/>
      <c r="V23" s="552"/>
      <c r="W23" s="552"/>
      <c r="X23" s="576">
        <f t="shared" si="2"/>
        <v>0</v>
      </c>
      <c r="Y23" s="576">
        <f t="shared" si="3"/>
        <v>0</v>
      </c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82">
        <f t="shared" si="4"/>
        <v>0</v>
      </c>
      <c r="AO23" s="552"/>
      <c r="AP23" s="577">
        <f t="shared" si="8"/>
        <v>0</v>
      </c>
      <c r="AQ23" s="552"/>
      <c r="AR23" s="552"/>
      <c r="AS23" s="552"/>
      <c r="AT23" s="552"/>
      <c r="AU23" s="552"/>
      <c r="AV23" s="552"/>
      <c r="AW23" s="552"/>
      <c r="AX23" s="552"/>
      <c r="AY23" s="552"/>
      <c r="AZ23" s="552"/>
      <c r="BA23" s="552"/>
      <c r="BB23" s="552"/>
      <c r="BC23" s="552"/>
      <c r="BD23" s="552"/>
      <c r="BE23" s="552"/>
      <c r="BF23" s="552"/>
      <c r="BG23" s="574">
        <f t="shared" si="9"/>
        <v>0</v>
      </c>
      <c r="BH23" s="552"/>
      <c r="BI23" s="577">
        <f t="shared" si="10"/>
        <v>0</v>
      </c>
      <c r="BJ23" s="552"/>
      <c r="BK23" s="552"/>
      <c r="BL23" s="552"/>
      <c r="BM23" s="552"/>
      <c r="BN23" s="552"/>
      <c r="BO23" s="552"/>
      <c r="BP23" s="552"/>
      <c r="BQ23" s="552"/>
      <c r="BR23" s="552"/>
      <c r="BS23" s="552"/>
      <c r="BT23" s="552"/>
      <c r="BU23" s="552"/>
      <c r="BV23" s="552"/>
      <c r="BW23" s="552"/>
    </row>
    <row r="24" spans="1:75">
      <c r="A24" s="552"/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 t="e">
        <f>VLOOKUP(L24,'償却率（定額法）'!$B$6:$C$104,2)</f>
        <v>#N/A</v>
      </c>
      <c r="N24" s="572"/>
      <c r="O24" s="572"/>
      <c r="P24" s="573">
        <f t="shared" si="5"/>
        <v>0</v>
      </c>
      <c r="Q24" s="574">
        <f t="shared" si="0"/>
        <v>1900</v>
      </c>
      <c r="R24" s="574">
        <f t="shared" si="6"/>
        <v>1</v>
      </c>
      <c r="S24" s="574">
        <f t="shared" si="7"/>
        <v>0</v>
      </c>
      <c r="T24" s="552" t="str">
        <f t="shared" si="1"/>
        <v/>
      </c>
      <c r="U24" s="575"/>
      <c r="V24" s="552"/>
      <c r="W24" s="552"/>
      <c r="X24" s="576">
        <f t="shared" si="2"/>
        <v>0</v>
      </c>
      <c r="Y24" s="576">
        <f t="shared" si="3"/>
        <v>0</v>
      </c>
      <c r="Z24" s="552"/>
      <c r="AA24" s="552"/>
      <c r="AB24" s="552"/>
      <c r="AC24" s="552"/>
      <c r="AD24" s="552"/>
      <c r="AE24" s="552"/>
      <c r="AF24" s="552"/>
      <c r="AG24" s="552"/>
      <c r="AH24" s="552"/>
      <c r="AI24" s="552"/>
      <c r="AJ24" s="552"/>
      <c r="AK24" s="552"/>
      <c r="AL24" s="552"/>
      <c r="AM24" s="552"/>
      <c r="AN24" s="582">
        <f t="shared" si="4"/>
        <v>0</v>
      </c>
      <c r="AO24" s="552"/>
      <c r="AP24" s="577">
        <f t="shared" si="8"/>
        <v>0</v>
      </c>
      <c r="AQ24" s="552"/>
      <c r="AR24" s="552"/>
      <c r="AS24" s="552"/>
      <c r="AT24" s="552"/>
      <c r="AU24" s="552"/>
      <c r="AV24" s="552"/>
      <c r="AW24" s="552"/>
      <c r="AX24" s="552"/>
      <c r="AY24" s="552"/>
      <c r="AZ24" s="552"/>
      <c r="BA24" s="552"/>
      <c r="BB24" s="552"/>
      <c r="BC24" s="552"/>
      <c r="BD24" s="552"/>
      <c r="BE24" s="552"/>
      <c r="BF24" s="552"/>
      <c r="BG24" s="574">
        <f t="shared" si="9"/>
        <v>0</v>
      </c>
      <c r="BH24" s="552"/>
      <c r="BI24" s="577">
        <f t="shared" si="10"/>
        <v>0</v>
      </c>
      <c r="BJ24" s="552"/>
      <c r="BK24" s="552"/>
      <c r="BL24" s="552"/>
      <c r="BM24" s="552"/>
      <c r="BN24" s="552"/>
      <c r="BO24" s="552"/>
      <c r="BP24" s="552"/>
      <c r="BQ24" s="552"/>
      <c r="BR24" s="552"/>
      <c r="BS24" s="552"/>
      <c r="BT24" s="552"/>
      <c r="BU24" s="552"/>
      <c r="BV24" s="552"/>
      <c r="BW24" s="552"/>
    </row>
    <row r="25" spans="1:75">
      <c r="A25" s="552"/>
      <c r="B25" s="552"/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2" t="e">
        <f>VLOOKUP(L25,'償却率（定額法）'!$B$6:$C$104,2)</f>
        <v>#N/A</v>
      </c>
      <c r="N25" s="572"/>
      <c r="O25" s="572"/>
      <c r="P25" s="573">
        <f t="shared" si="5"/>
        <v>0</v>
      </c>
      <c r="Q25" s="574">
        <f t="shared" si="0"/>
        <v>1900</v>
      </c>
      <c r="R25" s="574">
        <f t="shared" si="6"/>
        <v>1</v>
      </c>
      <c r="S25" s="574">
        <f t="shared" si="7"/>
        <v>0</v>
      </c>
      <c r="T25" s="552" t="str">
        <f t="shared" si="1"/>
        <v/>
      </c>
      <c r="U25" s="575"/>
      <c r="V25" s="552"/>
      <c r="W25" s="552"/>
      <c r="X25" s="576">
        <f t="shared" si="2"/>
        <v>0</v>
      </c>
      <c r="Y25" s="576">
        <f t="shared" si="3"/>
        <v>0</v>
      </c>
      <c r="Z25" s="552"/>
      <c r="AA25" s="552"/>
      <c r="AB25" s="552"/>
      <c r="AC25" s="552"/>
      <c r="AD25" s="552"/>
      <c r="AE25" s="552"/>
      <c r="AF25" s="552"/>
      <c r="AG25" s="552"/>
      <c r="AH25" s="552"/>
      <c r="AI25" s="552"/>
      <c r="AJ25" s="552"/>
      <c r="AK25" s="552"/>
      <c r="AL25" s="552"/>
      <c r="AM25" s="552"/>
      <c r="AN25" s="582">
        <f t="shared" si="4"/>
        <v>0</v>
      </c>
      <c r="AO25" s="552"/>
      <c r="AP25" s="577">
        <f t="shared" si="8"/>
        <v>0</v>
      </c>
      <c r="AQ25" s="552"/>
      <c r="AR25" s="552"/>
      <c r="AS25" s="552"/>
      <c r="AT25" s="552"/>
      <c r="AU25" s="552"/>
      <c r="AV25" s="552"/>
      <c r="AW25" s="552"/>
      <c r="AX25" s="552"/>
      <c r="AY25" s="552"/>
      <c r="AZ25" s="552"/>
      <c r="BA25" s="552"/>
      <c r="BB25" s="552"/>
      <c r="BC25" s="552"/>
      <c r="BD25" s="552"/>
      <c r="BE25" s="552"/>
      <c r="BF25" s="552"/>
      <c r="BG25" s="574">
        <f t="shared" si="9"/>
        <v>0</v>
      </c>
      <c r="BH25" s="552"/>
      <c r="BI25" s="577">
        <f t="shared" si="10"/>
        <v>0</v>
      </c>
      <c r="BJ25" s="552"/>
      <c r="BK25" s="552"/>
      <c r="BL25" s="552"/>
      <c r="BM25" s="552"/>
      <c r="BN25" s="552"/>
      <c r="BO25" s="552"/>
      <c r="BP25" s="552"/>
      <c r="BQ25" s="552"/>
      <c r="BR25" s="552"/>
      <c r="BS25" s="552"/>
      <c r="BT25" s="552"/>
      <c r="BU25" s="552"/>
      <c r="BV25" s="552"/>
      <c r="BW25" s="552"/>
    </row>
    <row r="26" spans="1:75">
      <c r="A26" s="552"/>
      <c r="B26" s="552"/>
      <c r="C26" s="552"/>
      <c r="D26" s="552"/>
      <c r="E26" s="552"/>
      <c r="F26" s="552"/>
      <c r="G26" s="552"/>
      <c r="H26" s="552"/>
      <c r="I26" s="552"/>
      <c r="J26" s="552"/>
      <c r="K26" s="552"/>
      <c r="L26" s="552"/>
      <c r="M26" s="552" t="e">
        <f>VLOOKUP(L26,'償却率（定額法）'!$B$6:$C$104,2)</f>
        <v>#N/A</v>
      </c>
      <c r="N26" s="572"/>
      <c r="O26" s="572"/>
      <c r="P26" s="573">
        <f t="shared" si="5"/>
        <v>0</v>
      </c>
      <c r="Q26" s="574">
        <f t="shared" si="0"/>
        <v>1900</v>
      </c>
      <c r="R26" s="574">
        <f t="shared" si="6"/>
        <v>1</v>
      </c>
      <c r="S26" s="574">
        <f t="shared" si="7"/>
        <v>0</v>
      </c>
      <c r="T26" s="552" t="str">
        <f t="shared" si="1"/>
        <v/>
      </c>
      <c r="U26" s="575"/>
      <c r="V26" s="552"/>
      <c r="W26" s="552"/>
      <c r="X26" s="576">
        <f t="shared" si="2"/>
        <v>0</v>
      </c>
      <c r="Y26" s="576">
        <f t="shared" si="3"/>
        <v>0</v>
      </c>
      <c r="Z26" s="552"/>
      <c r="AA26" s="552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582">
        <f t="shared" si="4"/>
        <v>0</v>
      </c>
      <c r="AO26" s="552"/>
      <c r="AP26" s="577">
        <f t="shared" si="8"/>
        <v>0</v>
      </c>
      <c r="AQ26" s="552"/>
      <c r="AR26" s="552"/>
      <c r="AS26" s="552"/>
      <c r="AT26" s="552"/>
      <c r="AU26" s="552"/>
      <c r="AV26" s="552"/>
      <c r="AW26" s="552"/>
      <c r="AX26" s="552"/>
      <c r="AY26" s="552"/>
      <c r="AZ26" s="552"/>
      <c r="BA26" s="552"/>
      <c r="BB26" s="552"/>
      <c r="BC26" s="552"/>
      <c r="BD26" s="552"/>
      <c r="BE26" s="552"/>
      <c r="BF26" s="552"/>
      <c r="BG26" s="574">
        <f t="shared" si="9"/>
        <v>0</v>
      </c>
      <c r="BH26" s="552"/>
      <c r="BI26" s="577">
        <f t="shared" si="10"/>
        <v>0</v>
      </c>
      <c r="BJ26" s="552"/>
      <c r="BK26" s="552"/>
      <c r="BL26" s="552"/>
      <c r="BM26" s="552"/>
      <c r="BN26" s="552"/>
      <c r="BO26" s="552"/>
      <c r="BP26" s="552"/>
      <c r="BQ26" s="552"/>
      <c r="BR26" s="552"/>
      <c r="BS26" s="552"/>
      <c r="BT26" s="552"/>
      <c r="BU26" s="552"/>
      <c r="BV26" s="552"/>
      <c r="BW26" s="552"/>
    </row>
    <row r="27" spans="1:75">
      <c r="A27" s="552"/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 t="e">
        <f>VLOOKUP(L27,'償却率（定額法）'!$B$6:$C$104,2)</f>
        <v>#N/A</v>
      </c>
      <c r="N27" s="572"/>
      <c r="O27" s="572"/>
      <c r="P27" s="573">
        <f t="shared" si="5"/>
        <v>0</v>
      </c>
      <c r="Q27" s="574">
        <f t="shared" si="0"/>
        <v>1900</v>
      </c>
      <c r="R27" s="574">
        <f t="shared" si="6"/>
        <v>1</v>
      </c>
      <c r="S27" s="574">
        <f t="shared" si="7"/>
        <v>0</v>
      </c>
      <c r="T27" s="552" t="str">
        <f t="shared" si="1"/>
        <v/>
      </c>
      <c r="U27" s="575"/>
      <c r="V27" s="552"/>
      <c r="W27" s="552"/>
      <c r="X27" s="576">
        <f t="shared" si="2"/>
        <v>0</v>
      </c>
      <c r="Y27" s="576">
        <f t="shared" si="3"/>
        <v>0</v>
      </c>
      <c r="Z27" s="552"/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582">
        <f t="shared" si="4"/>
        <v>0</v>
      </c>
      <c r="AO27" s="552"/>
      <c r="AP27" s="577">
        <f t="shared" si="8"/>
        <v>0</v>
      </c>
      <c r="AQ27" s="552"/>
      <c r="AR27" s="552"/>
      <c r="AS27" s="552"/>
      <c r="AT27" s="552"/>
      <c r="AU27" s="552"/>
      <c r="AV27" s="552"/>
      <c r="AW27" s="552"/>
      <c r="AX27" s="552"/>
      <c r="AY27" s="552"/>
      <c r="AZ27" s="552"/>
      <c r="BA27" s="552"/>
      <c r="BB27" s="552"/>
      <c r="BC27" s="552"/>
      <c r="BD27" s="552"/>
      <c r="BE27" s="552"/>
      <c r="BF27" s="552"/>
      <c r="BG27" s="574">
        <f t="shared" si="9"/>
        <v>0</v>
      </c>
      <c r="BH27" s="552"/>
      <c r="BI27" s="577">
        <f t="shared" si="10"/>
        <v>0</v>
      </c>
      <c r="BJ27" s="552"/>
      <c r="BK27" s="552"/>
      <c r="BL27" s="552"/>
      <c r="BM27" s="552"/>
      <c r="BN27" s="552"/>
      <c r="BO27" s="552"/>
      <c r="BP27" s="552"/>
      <c r="BQ27" s="552"/>
      <c r="BR27" s="552"/>
      <c r="BS27" s="552"/>
      <c r="BT27" s="552"/>
      <c r="BU27" s="552"/>
      <c r="BV27" s="552"/>
      <c r="BW27" s="552"/>
    </row>
    <row r="28" spans="1:75">
      <c r="A28" s="552"/>
      <c r="B28" s="552"/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 t="e">
        <f>VLOOKUP(L28,'償却率（定額法）'!$B$6:$C$104,2)</f>
        <v>#N/A</v>
      </c>
      <c r="N28" s="572"/>
      <c r="O28" s="572"/>
      <c r="P28" s="573">
        <f t="shared" si="5"/>
        <v>0</v>
      </c>
      <c r="Q28" s="574">
        <f t="shared" si="0"/>
        <v>1900</v>
      </c>
      <c r="R28" s="574">
        <f t="shared" si="6"/>
        <v>1</v>
      </c>
      <c r="S28" s="574">
        <f t="shared" si="7"/>
        <v>0</v>
      </c>
      <c r="T28" s="552" t="str">
        <f t="shared" si="1"/>
        <v/>
      </c>
      <c r="U28" s="575"/>
      <c r="V28" s="552"/>
      <c r="W28" s="552"/>
      <c r="X28" s="576">
        <f t="shared" si="2"/>
        <v>0</v>
      </c>
      <c r="Y28" s="576">
        <f t="shared" si="3"/>
        <v>0</v>
      </c>
      <c r="Z28" s="552"/>
      <c r="AA28" s="552"/>
      <c r="AB28" s="552"/>
      <c r="AC28" s="552"/>
      <c r="AD28" s="552"/>
      <c r="AE28" s="552"/>
      <c r="AF28" s="552"/>
      <c r="AG28" s="552"/>
      <c r="AH28" s="552"/>
      <c r="AI28" s="552"/>
      <c r="AJ28" s="552"/>
      <c r="AK28" s="552"/>
      <c r="AL28" s="552"/>
      <c r="AM28" s="552"/>
      <c r="AN28" s="582">
        <f t="shared" si="4"/>
        <v>0</v>
      </c>
      <c r="AO28" s="552"/>
      <c r="AP28" s="577">
        <f t="shared" si="8"/>
        <v>0</v>
      </c>
      <c r="AQ28" s="552"/>
      <c r="AR28" s="552"/>
      <c r="AS28" s="552"/>
      <c r="AT28" s="552"/>
      <c r="AU28" s="552"/>
      <c r="AV28" s="552"/>
      <c r="AW28" s="552"/>
      <c r="AX28" s="552"/>
      <c r="AY28" s="552"/>
      <c r="AZ28" s="552"/>
      <c r="BA28" s="552"/>
      <c r="BB28" s="552"/>
      <c r="BC28" s="552"/>
      <c r="BD28" s="552"/>
      <c r="BE28" s="552"/>
      <c r="BF28" s="552"/>
      <c r="BG28" s="574">
        <f t="shared" si="9"/>
        <v>0</v>
      </c>
      <c r="BH28" s="552"/>
      <c r="BI28" s="577">
        <f t="shared" si="10"/>
        <v>0</v>
      </c>
      <c r="BJ28" s="552"/>
      <c r="BK28" s="552"/>
      <c r="BL28" s="552"/>
      <c r="BM28" s="552"/>
      <c r="BN28" s="552"/>
      <c r="BO28" s="552"/>
      <c r="BP28" s="552"/>
      <c r="BQ28" s="552"/>
      <c r="BR28" s="552"/>
      <c r="BS28" s="552"/>
      <c r="BT28" s="552"/>
      <c r="BU28" s="552"/>
      <c r="BV28" s="552"/>
      <c r="BW28" s="552"/>
    </row>
    <row r="29" spans="1:75">
      <c r="A29" s="552"/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 t="e">
        <f>VLOOKUP(L29,'償却率（定額法）'!$B$6:$C$104,2)</f>
        <v>#N/A</v>
      </c>
      <c r="N29" s="572"/>
      <c r="O29" s="572"/>
      <c r="P29" s="573">
        <f t="shared" si="5"/>
        <v>0</v>
      </c>
      <c r="Q29" s="574">
        <f t="shared" si="0"/>
        <v>1900</v>
      </c>
      <c r="R29" s="574">
        <f t="shared" si="6"/>
        <v>1</v>
      </c>
      <c r="S29" s="574">
        <f t="shared" si="7"/>
        <v>0</v>
      </c>
      <c r="T29" s="552" t="str">
        <f t="shared" si="1"/>
        <v/>
      </c>
      <c r="U29" s="575"/>
      <c r="V29" s="552"/>
      <c r="W29" s="552"/>
      <c r="X29" s="576">
        <f t="shared" si="2"/>
        <v>0</v>
      </c>
      <c r="Y29" s="576">
        <f t="shared" si="3"/>
        <v>0</v>
      </c>
      <c r="Z29" s="552"/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82">
        <f t="shared" si="4"/>
        <v>0</v>
      </c>
      <c r="AO29" s="552"/>
      <c r="AP29" s="577">
        <f t="shared" si="8"/>
        <v>0</v>
      </c>
      <c r="AQ29" s="552"/>
      <c r="AR29" s="552"/>
      <c r="AS29" s="552"/>
      <c r="AT29" s="552"/>
      <c r="AU29" s="552"/>
      <c r="AV29" s="552"/>
      <c r="AW29" s="552"/>
      <c r="AX29" s="552"/>
      <c r="AY29" s="552"/>
      <c r="AZ29" s="552"/>
      <c r="BA29" s="552"/>
      <c r="BB29" s="552"/>
      <c r="BC29" s="552"/>
      <c r="BD29" s="552"/>
      <c r="BE29" s="552"/>
      <c r="BF29" s="552"/>
      <c r="BG29" s="574">
        <f t="shared" si="9"/>
        <v>0</v>
      </c>
      <c r="BH29" s="552"/>
      <c r="BI29" s="577">
        <f t="shared" si="10"/>
        <v>0</v>
      </c>
      <c r="BJ29" s="552"/>
      <c r="BK29" s="552"/>
      <c r="BL29" s="552"/>
      <c r="BM29" s="552"/>
      <c r="BN29" s="552"/>
      <c r="BO29" s="552"/>
      <c r="BP29" s="552"/>
      <c r="BQ29" s="552"/>
      <c r="BR29" s="552"/>
      <c r="BS29" s="552"/>
      <c r="BT29" s="552"/>
      <c r="BU29" s="552"/>
      <c r="BV29" s="552"/>
      <c r="BW29" s="552"/>
    </row>
    <row r="30" spans="1:75">
      <c r="A30" s="552"/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 t="e">
        <f>VLOOKUP(L30,'償却率（定額法）'!$B$6:$C$104,2)</f>
        <v>#N/A</v>
      </c>
      <c r="N30" s="572"/>
      <c r="O30" s="572"/>
      <c r="P30" s="573">
        <f t="shared" si="5"/>
        <v>0</v>
      </c>
      <c r="Q30" s="574">
        <f t="shared" si="0"/>
        <v>1900</v>
      </c>
      <c r="R30" s="574">
        <f t="shared" si="6"/>
        <v>1</v>
      </c>
      <c r="S30" s="574">
        <f t="shared" si="7"/>
        <v>0</v>
      </c>
      <c r="T30" s="552" t="str">
        <f t="shared" si="1"/>
        <v/>
      </c>
      <c r="U30" s="575"/>
      <c r="V30" s="552"/>
      <c r="W30" s="552"/>
      <c r="X30" s="576">
        <f t="shared" si="2"/>
        <v>0</v>
      </c>
      <c r="Y30" s="576">
        <f t="shared" si="3"/>
        <v>0</v>
      </c>
      <c r="Z30" s="552"/>
      <c r="AA30" s="552"/>
      <c r="AB30" s="552"/>
      <c r="AC30" s="552"/>
      <c r="AD30" s="552"/>
      <c r="AE30" s="552"/>
      <c r="AF30" s="552"/>
      <c r="AG30" s="552"/>
      <c r="AH30" s="552"/>
      <c r="AI30" s="552"/>
      <c r="AJ30" s="552"/>
      <c r="AK30" s="552"/>
      <c r="AL30" s="552"/>
      <c r="AM30" s="552"/>
      <c r="AN30" s="582">
        <f t="shared" si="4"/>
        <v>0</v>
      </c>
      <c r="AO30" s="552"/>
      <c r="AP30" s="577">
        <f t="shared" si="8"/>
        <v>0</v>
      </c>
      <c r="AQ30" s="552"/>
      <c r="AR30" s="552"/>
      <c r="AS30" s="552"/>
      <c r="AT30" s="552"/>
      <c r="AU30" s="552"/>
      <c r="AV30" s="552"/>
      <c r="AW30" s="552"/>
      <c r="AX30" s="552"/>
      <c r="AY30" s="552"/>
      <c r="AZ30" s="552"/>
      <c r="BA30" s="552"/>
      <c r="BB30" s="552"/>
      <c r="BC30" s="552"/>
      <c r="BD30" s="552"/>
      <c r="BE30" s="552"/>
      <c r="BF30" s="552"/>
      <c r="BG30" s="574">
        <f t="shared" si="9"/>
        <v>0</v>
      </c>
      <c r="BH30" s="552"/>
      <c r="BI30" s="577">
        <f t="shared" si="10"/>
        <v>0</v>
      </c>
      <c r="BJ30" s="552"/>
      <c r="BK30" s="552"/>
      <c r="BL30" s="552"/>
      <c r="BM30" s="552"/>
      <c r="BN30" s="552"/>
      <c r="BO30" s="552"/>
      <c r="BP30" s="552"/>
      <c r="BQ30" s="552"/>
      <c r="BR30" s="552"/>
      <c r="BS30" s="552"/>
      <c r="BT30" s="552"/>
      <c r="BU30" s="552"/>
      <c r="BV30" s="552"/>
      <c r="BW30" s="552"/>
    </row>
    <row r="31" spans="1:75">
      <c r="A31" s="552"/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 t="e">
        <f>VLOOKUP(L31,'償却率（定額法）'!$B$6:$C$104,2)</f>
        <v>#N/A</v>
      </c>
      <c r="N31" s="572"/>
      <c r="O31" s="572"/>
      <c r="P31" s="573">
        <f t="shared" si="5"/>
        <v>0</v>
      </c>
      <c r="Q31" s="574">
        <f t="shared" si="0"/>
        <v>1900</v>
      </c>
      <c r="R31" s="574">
        <f t="shared" si="6"/>
        <v>1</v>
      </c>
      <c r="S31" s="574">
        <f t="shared" si="7"/>
        <v>0</v>
      </c>
      <c r="T31" s="552" t="str">
        <f t="shared" si="1"/>
        <v/>
      </c>
      <c r="U31" s="575"/>
      <c r="V31" s="552"/>
      <c r="W31" s="552"/>
      <c r="X31" s="576">
        <f t="shared" si="2"/>
        <v>0</v>
      </c>
      <c r="Y31" s="576">
        <f t="shared" si="3"/>
        <v>0</v>
      </c>
      <c r="Z31" s="552"/>
      <c r="AA31" s="552"/>
      <c r="AB31" s="552"/>
      <c r="AC31" s="552"/>
      <c r="AD31" s="552"/>
      <c r="AE31" s="552"/>
      <c r="AF31" s="552"/>
      <c r="AG31" s="552"/>
      <c r="AH31" s="552"/>
      <c r="AI31" s="552"/>
      <c r="AJ31" s="552"/>
      <c r="AK31" s="552"/>
      <c r="AL31" s="552"/>
      <c r="AM31" s="552"/>
      <c r="AN31" s="582">
        <f t="shared" si="4"/>
        <v>0</v>
      </c>
      <c r="AO31" s="552"/>
      <c r="AP31" s="577">
        <f t="shared" si="8"/>
        <v>0</v>
      </c>
      <c r="AQ31" s="552"/>
      <c r="AR31" s="552"/>
      <c r="AS31" s="552"/>
      <c r="AT31" s="552"/>
      <c r="AU31" s="552"/>
      <c r="AV31" s="552"/>
      <c r="AW31" s="552"/>
      <c r="AX31" s="552"/>
      <c r="AY31" s="552"/>
      <c r="AZ31" s="552"/>
      <c r="BA31" s="552"/>
      <c r="BB31" s="552"/>
      <c r="BC31" s="552"/>
      <c r="BD31" s="552"/>
      <c r="BE31" s="552"/>
      <c r="BF31" s="552"/>
      <c r="BG31" s="574">
        <f t="shared" si="9"/>
        <v>0</v>
      </c>
      <c r="BH31" s="552"/>
      <c r="BI31" s="577">
        <f t="shared" si="10"/>
        <v>0</v>
      </c>
      <c r="BJ31" s="552"/>
      <c r="BK31" s="552"/>
      <c r="BL31" s="552"/>
      <c r="BM31" s="552"/>
      <c r="BN31" s="552"/>
      <c r="BO31" s="552"/>
      <c r="BP31" s="552"/>
      <c r="BQ31" s="552"/>
      <c r="BR31" s="552"/>
      <c r="BS31" s="552"/>
      <c r="BT31" s="552"/>
      <c r="BU31" s="552"/>
      <c r="BV31" s="552"/>
      <c r="BW31" s="552"/>
    </row>
    <row r="32" spans="1:75">
      <c r="A32" s="552"/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52"/>
      <c r="M32" s="552" t="e">
        <f>VLOOKUP(L32,'償却率（定額法）'!$B$6:$C$104,2)</f>
        <v>#N/A</v>
      </c>
      <c r="N32" s="572"/>
      <c r="O32" s="572"/>
      <c r="P32" s="573">
        <f t="shared" si="5"/>
        <v>0</v>
      </c>
      <c r="Q32" s="574">
        <f t="shared" si="0"/>
        <v>1900</v>
      </c>
      <c r="R32" s="574">
        <f t="shared" si="6"/>
        <v>1</v>
      </c>
      <c r="S32" s="574">
        <f t="shared" si="7"/>
        <v>0</v>
      </c>
      <c r="T32" s="552" t="str">
        <f t="shared" si="1"/>
        <v/>
      </c>
      <c r="U32" s="575"/>
      <c r="V32" s="552"/>
      <c r="W32" s="552"/>
      <c r="X32" s="576">
        <f t="shared" si="2"/>
        <v>0</v>
      </c>
      <c r="Y32" s="576">
        <f t="shared" si="3"/>
        <v>0</v>
      </c>
      <c r="Z32" s="552"/>
      <c r="AA32" s="552"/>
      <c r="AB32" s="552"/>
      <c r="AC32" s="552"/>
      <c r="AD32" s="552"/>
      <c r="AE32" s="552"/>
      <c r="AF32" s="552"/>
      <c r="AG32" s="552"/>
      <c r="AH32" s="552"/>
      <c r="AI32" s="552"/>
      <c r="AJ32" s="552"/>
      <c r="AK32" s="552"/>
      <c r="AL32" s="552"/>
      <c r="AM32" s="552"/>
      <c r="AN32" s="582">
        <f t="shared" si="4"/>
        <v>0</v>
      </c>
      <c r="AO32" s="552"/>
      <c r="AP32" s="577">
        <f t="shared" si="8"/>
        <v>0</v>
      </c>
      <c r="AQ32" s="552"/>
      <c r="AR32" s="552"/>
      <c r="AS32" s="552"/>
      <c r="AT32" s="552"/>
      <c r="AU32" s="552"/>
      <c r="AV32" s="552"/>
      <c r="AW32" s="552"/>
      <c r="AX32" s="552"/>
      <c r="AY32" s="552"/>
      <c r="AZ32" s="552"/>
      <c r="BA32" s="552"/>
      <c r="BB32" s="552"/>
      <c r="BC32" s="552"/>
      <c r="BD32" s="552"/>
      <c r="BE32" s="552"/>
      <c r="BF32" s="552"/>
      <c r="BG32" s="574">
        <f t="shared" si="9"/>
        <v>0</v>
      </c>
      <c r="BH32" s="552"/>
      <c r="BI32" s="577">
        <f t="shared" si="10"/>
        <v>0</v>
      </c>
      <c r="BJ32" s="552"/>
      <c r="BK32" s="552"/>
      <c r="BL32" s="552"/>
      <c r="BM32" s="552"/>
      <c r="BN32" s="552"/>
      <c r="BO32" s="552"/>
      <c r="BP32" s="552"/>
      <c r="BQ32" s="552"/>
      <c r="BR32" s="552"/>
      <c r="BS32" s="552"/>
      <c r="BT32" s="552"/>
      <c r="BU32" s="552"/>
      <c r="BV32" s="552"/>
      <c r="BW32" s="552"/>
    </row>
    <row r="33" spans="1:75">
      <c r="A33" s="552"/>
      <c r="B33" s="552"/>
      <c r="C33" s="552"/>
      <c r="D33" s="552"/>
      <c r="E33" s="552"/>
      <c r="F33" s="552"/>
      <c r="G33" s="552"/>
      <c r="H33" s="552"/>
      <c r="I33" s="552"/>
      <c r="J33" s="552"/>
      <c r="K33" s="552"/>
      <c r="L33" s="552"/>
      <c r="M33" s="552" t="e">
        <f>VLOOKUP(L33,'償却率（定額法）'!$B$6:$C$104,2)</f>
        <v>#N/A</v>
      </c>
      <c r="N33" s="572"/>
      <c r="O33" s="572"/>
      <c r="P33" s="573">
        <f t="shared" si="5"/>
        <v>0</v>
      </c>
      <c r="Q33" s="574">
        <f t="shared" si="0"/>
        <v>1900</v>
      </c>
      <c r="R33" s="574">
        <f t="shared" si="6"/>
        <v>1</v>
      </c>
      <c r="S33" s="574">
        <f t="shared" si="7"/>
        <v>0</v>
      </c>
      <c r="T33" s="552" t="str">
        <f t="shared" si="1"/>
        <v/>
      </c>
      <c r="U33" s="575"/>
      <c r="V33" s="552"/>
      <c r="W33" s="552"/>
      <c r="X33" s="576">
        <f t="shared" si="2"/>
        <v>0</v>
      </c>
      <c r="Y33" s="576">
        <f t="shared" si="3"/>
        <v>0</v>
      </c>
      <c r="Z33" s="552"/>
      <c r="AA33" s="552"/>
      <c r="AB33" s="552"/>
      <c r="AC33" s="552"/>
      <c r="AD33" s="552"/>
      <c r="AE33" s="552"/>
      <c r="AF33" s="552"/>
      <c r="AG33" s="552"/>
      <c r="AH33" s="552"/>
      <c r="AI33" s="552"/>
      <c r="AJ33" s="552"/>
      <c r="AK33" s="552"/>
      <c r="AL33" s="552"/>
      <c r="AM33" s="552"/>
      <c r="AN33" s="582">
        <f t="shared" si="4"/>
        <v>0</v>
      </c>
      <c r="AO33" s="552"/>
      <c r="AP33" s="577">
        <f t="shared" si="8"/>
        <v>0</v>
      </c>
      <c r="AQ33" s="552"/>
      <c r="AR33" s="552"/>
      <c r="AS33" s="552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574">
        <f t="shared" si="9"/>
        <v>0</v>
      </c>
      <c r="BH33" s="552"/>
      <c r="BI33" s="577">
        <f t="shared" si="10"/>
        <v>0</v>
      </c>
      <c r="BJ33" s="552"/>
      <c r="BK33" s="552"/>
      <c r="BL33" s="552"/>
      <c r="BM33" s="552"/>
      <c r="BN33" s="552"/>
      <c r="BO33" s="552"/>
      <c r="BP33" s="552"/>
      <c r="BQ33" s="552"/>
      <c r="BR33" s="552"/>
      <c r="BS33" s="552"/>
      <c r="BT33" s="552"/>
      <c r="BU33" s="552"/>
      <c r="BV33" s="552"/>
      <c r="BW33" s="552"/>
    </row>
    <row r="34" spans="1:75">
      <c r="A34" s="552"/>
      <c r="B34" s="552"/>
      <c r="C34" s="552"/>
      <c r="D34" s="552"/>
      <c r="E34" s="552"/>
      <c r="F34" s="552"/>
      <c r="G34" s="552"/>
      <c r="H34" s="552"/>
      <c r="I34" s="552"/>
      <c r="J34" s="552"/>
      <c r="K34" s="552"/>
      <c r="L34" s="552"/>
      <c r="M34" s="552" t="e">
        <f>VLOOKUP(L34,'償却率（定額法）'!$B$6:$C$104,2)</f>
        <v>#N/A</v>
      </c>
      <c r="N34" s="572"/>
      <c r="O34" s="572"/>
      <c r="P34" s="573">
        <f t="shared" si="5"/>
        <v>0</v>
      </c>
      <c r="Q34" s="574">
        <f t="shared" si="0"/>
        <v>1900</v>
      </c>
      <c r="R34" s="574">
        <f t="shared" si="6"/>
        <v>1</v>
      </c>
      <c r="S34" s="574">
        <f t="shared" si="7"/>
        <v>0</v>
      </c>
      <c r="T34" s="552" t="str">
        <f t="shared" si="1"/>
        <v/>
      </c>
      <c r="U34" s="575"/>
      <c r="V34" s="552"/>
      <c r="W34" s="552"/>
      <c r="X34" s="576">
        <f t="shared" si="2"/>
        <v>0</v>
      </c>
      <c r="Y34" s="576">
        <f t="shared" si="3"/>
        <v>0</v>
      </c>
      <c r="Z34" s="552"/>
      <c r="AA34" s="552"/>
      <c r="AB34" s="552"/>
      <c r="AC34" s="552"/>
      <c r="AD34" s="552"/>
      <c r="AE34" s="552"/>
      <c r="AF34" s="552"/>
      <c r="AG34" s="552"/>
      <c r="AH34" s="552"/>
      <c r="AI34" s="552"/>
      <c r="AJ34" s="552"/>
      <c r="AK34" s="552"/>
      <c r="AL34" s="552"/>
      <c r="AM34" s="552"/>
      <c r="AN34" s="582">
        <f t="shared" si="4"/>
        <v>0</v>
      </c>
      <c r="AO34" s="552"/>
      <c r="AP34" s="577">
        <f t="shared" si="8"/>
        <v>0</v>
      </c>
      <c r="AQ34" s="552"/>
      <c r="AR34" s="552"/>
      <c r="AS34" s="552"/>
      <c r="AT34" s="552"/>
      <c r="AU34" s="552"/>
      <c r="AV34" s="552"/>
      <c r="AW34" s="552"/>
      <c r="AX34" s="552"/>
      <c r="AY34" s="552"/>
      <c r="AZ34" s="552"/>
      <c r="BA34" s="552"/>
      <c r="BB34" s="552"/>
      <c r="BC34" s="552"/>
      <c r="BD34" s="552"/>
      <c r="BE34" s="552"/>
      <c r="BF34" s="552"/>
      <c r="BG34" s="574">
        <f t="shared" si="9"/>
        <v>0</v>
      </c>
      <c r="BH34" s="552"/>
      <c r="BI34" s="577">
        <f t="shared" si="10"/>
        <v>0</v>
      </c>
      <c r="BJ34" s="552"/>
      <c r="BK34" s="552"/>
      <c r="BL34" s="552"/>
      <c r="BM34" s="552"/>
      <c r="BN34" s="552"/>
      <c r="BO34" s="552"/>
      <c r="BP34" s="552"/>
      <c r="BQ34" s="552"/>
      <c r="BR34" s="552"/>
      <c r="BS34" s="552"/>
      <c r="BT34" s="552"/>
      <c r="BU34" s="552"/>
      <c r="BV34" s="552"/>
      <c r="BW34" s="552"/>
    </row>
    <row r="35" spans="1:75">
      <c r="A35" s="552"/>
      <c r="B35" s="552"/>
      <c r="C35" s="552"/>
      <c r="D35" s="552"/>
      <c r="E35" s="552"/>
      <c r="F35" s="552"/>
      <c r="G35" s="552"/>
      <c r="H35" s="552"/>
      <c r="I35" s="552"/>
      <c r="J35" s="552"/>
      <c r="K35" s="552"/>
      <c r="L35" s="552"/>
      <c r="M35" s="552" t="e">
        <f>VLOOKUP(L35,'償却率（定額法）'!$B$6:$C$104,2)</f>
        <v>#N/A</v>
      </c>
      <c r="N35" s="572"/>
      <c r="O35" s="572"/>
      <c r="P35" s="573">
        <f t="shared" si="5"/>
        <v>0</v>
      </c>
      <c r="Q35" s="574">
        <f t="shared" si="0"/>
        <v>1900</v>
      </c>
      <c r="R35" s="574">
        <f t="shared" si="6"/>
        <v>1</v>
      </c>
      <c r="S35" s="574">
        <f t="shared" si="7"/>
        <v>0</v>
      </c>
      <c r="T35" s="552" t="str">
        <f t="shared" si="1"/>
        <v/>
      </c>
      <c r="U35" s="575"/>
      <c r="V35" s="552"/>
      <c r="W35" s="552"/>
      <c r="X35" s="576">
        <f t="shared" si="2"/>
        <v>0</v>
      </c>
      <c r="Y35" s="576">
        <f t="shared" si="3"/>
        <v>0</v>
      </c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82">
        <f t="shared" si="4"/>
        <v>0</v>
      </c>
      <c r="AO35" s="552"/>
      <c r="AP35" s="577">
        <f t="shared" si="8"/>
        <v>0</v>
      </c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2"/>
      <c r="BD35" s="552"/>
      <c r="BE35" s="552"/>
      <c r="BF35" s="552"/>
      <c r="BG35" s="574">
        <f t="shared" si="9"/>
        <v>0</v>
      </c>
      <c r="BH35" s="552"/>
      <c r="BI35" s="577">
        <f t="shared" si="10"/>
        <v>0</v>
      </c>
      <c r="BJ35" s="552"/>
      <c r="BK35" s="552"/>
      <c r="BL35" s="552"/>
      <c r="BM35" s="552"/>
      <c r="BN35" s="552"/>
      <c r="BO35" s="552"/>
      <c r="BP35" s="552"/>
      <c r="BQ35" s="552"/>
      <c r="BR35" s="552"/>
      <c r="BS35" s="552"/>
      <c r="BT35" s="552"/>
      <c r="BU35" s="552"/>
      <c r="BV35" s="552"/>
      <c r="BW35" s="552"/>
    </row>
    <row r="36" spans="1:75">
      <c r="A36" s="552"/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  <c r="M36" s="552" t="e">
        <f>VLOOKUP(L36,'償却率（定額法）'!$B$6:$C$104,2)</f>
        <v>#N/A</v>
      </c>
      <c r="N36" s="572"/>
      <c r="O36" s="572"/>
      <c r="P36" s="573">
        <f t="shared" si="5"/>
        <v>0</v>
      </c>
      <c r="Q36" s="574">
        <f t="shared" si="0"/>
        <v>1900</v>
      </c>
      <c r="R36" s="574">
        <f t="shared" si="6"/>
        <v>1</v>
      </c>
      <c r="S36" s="574">
        <f t="shared" si="7"/>
        <v>0</v>
      </c>
      <c r="T36" s="552" t="str">
        <f t="shared" si="1"/>
        <v/>
      </c>
      <c r="U36" s="575"/>
      <c r="V36" s="552"/>
      <c r="W36" s="552"/>
      <c r="X36" s="576">
        <f t="shared" si="2"/>
        <v>0</v>
      </c>
      <c r="Y36" s="576">
        <f t="shared" si="3"/>
        <v>0</v>
      </c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82">
        <f t="shared" si="4"/>
        <v>0</v>
      </c>
      <c r="AO36" s="552"/>
      <c r="AP36" s="577">
        <f t="shared" si="8"/>
        <v>0</v>
      </c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2"/>
      <c r="BD36" s="552"/>
      <c r="BE36" s="552"/>
      <c r="BF36" s="552"/>
      <c r="BG36" s="574">
        <f t="shared" si="9"/>
        <v>0</v>
      </c>
      <c r="BH36" s="552"/>
      <c r="BI36" s="577">
        <f t="shared" si="10"/>
        <v>0</v>
      </c>
      <c r="BJ36" s="552"/>
      <c r="BK36" s="552"/>
      <c r="BL36" s="552"/>
      <c r="BM36" s="552"/>
      <c r="BN36" s="552"/>
      <c r="BO36" s="552"/>
      <c r="BP36" s="552"/>
      <c r="BQ36" s="552"/>
      <c r="BR36" s="552"/>
      <c r="BS36" s="552"/>
      <c r="BT36" s="552"/>
      <c r="BU36" s="552"/>
      <c r="BV36" s="552"/>
      <c r="BW36" s="552"/>
    </row>
    <row r="37" spans="1:75">
      <c r="A37" s="552"/>
      <c r="B37" s="552"/>
      <c r="C37" s="552"/>
      <c r="D37" s="552"/>
      <c r="E37" s="552"/>
      <c r="F37" s="552"/>
      <c r="G37" s="552"/>
      <c r="H37" s="552"/>
      <c r="I37" s="552"/>
      <c r="J37" s="552"/>
      <c r="K37" s="552"/>
      <c r="L37" s="552"/>
      <c r="M37" s="552" t="e">
        <f>VLOOKUP(L37,'償却率（定額法）'!$B$6:$C$104,2)</f>
        <v>#N/A</v>
      </c>
      <c r="N37" s="572"/>
      <c r="O37" s="572"/>
      <c r="P37" s="573">
        <f t="shared" si="5"/>
        <v>0</v>
      </c>
      <c r="Q37" s="574">
        <f t="shared" si="0"/>
        <v>1900</v>
      </c>
      <c r="R37" s="574">
        <f t="shared" si="6"/>
        <v>1</v>
      </c>
      <c r="S37" s="574">
        <f t="shared" si="7"/>
        <v>0</v>
      </c>
      <c r="T37" s="552" t="str">
        <f t="shared" si="1"/>
        <v/>
      </c>
      <c r="U37" s="575"/>
      <c r="V37" s="552"/>
      <c r="W37" s="552"/>
      <c r="X37" s="576">
        <f t="shared" ref="X37:X68" si="11">IF(BG37=0,0,IF(BG37&gt;L37,U37-1,ROUND((U37*M37)*(BG37-1),0)))</f>
        <v>0</v>
      </c>
      <c r="Y37" s="576">
        <f t="shared" si="3"/>
        <v>0</v>
      </c>
      <c r="Z37" s="552"/>
      <c r="AA37" s="552"/>
      <c r="AB37" s="552"/>
      <c r="AC37" s="552"/>
      <c r="AD37" s="552"/>
      <c r="AE37" s="552"/>
      <c r="AF37" s="552"/>
      <c r="AG37" s="552"/>
      <c r="AH37" s="552"/>
      <c r="AI37" s="552"/>
      <c r="AJ37" s="552"/>
      <c r="AK37" s="552"/>
      <c r="AL37" s="552"/>
      <c r="AM37" s="552"/>
      <c r="AN37" s="582">
        <f t="shared" si="4"/>
        <v>0</v>
      </c>
      <c r="AO37" s="552"/>
      <c r="AP37" s="577">
        <f t="shared" si="8"/>
        <v>0</v>
      </c>
      <c r="AQ37" s="552"/>
      <c r="AR37" s="552"/>
      <c r="AS37" s="552"/>
      <c r="AT37" s="552"/>
      <c r="AU37" s="552"/>
      <c r="AV37" s="552"/>
      <c r="AW37" s="552"/>
      <c r="AX37" s="552"/>
      <c r="AY37" s="552"/>
      <c r="AZ37" s="552"/>
      <c r="BA37" s="552"/>
      <c r="BB37" s="552"/>
      <c r="BC37" s="552"/>
      <c r="BD37" s="552"/>
      <c r="BE37" s="552"/>
      <c r="BF37" s="552"/>
      <c r="BG37" s="574">
        <f t="shared" si="9"/>
        <v>0</v>
      </c>
      <c r="BH37" s="552"/>
      <c r="BI37" s="577">
        <f t="shared" si="10"/>
        <v>0</v>
      </c>
      <c r="BJ37" s="552"/>
      <c r="BK37" s="552"/>
      <c r="BL37" s="552"/>
      <c r="BM37" s="552"/>
      <c r="BN37" s="552"/>
      <c r="BO37" s="552"/>
      <c r="BP37" s="552"/>
      <c r="BQ37" s="552"/>
      <c r="BR37" s="552"/>
      <c r="BS37" s="552"/>
      <c r="BT37" s="552"/>
      <c r="BU37" s="552"/>
      <c r="BV37" s="552"/>
      <c r="BW37" s="552"/>
    </row>
    <row r="38" spans="1:75">
      <c r="A38" s="552"/>
      <c r="B38" s="552"/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 t="e">
        <f>VLOOKUP(L38,'償却率（定額法）'!$B$6:$C$104,2)</f>
        <v>#N/A</v>
      </c>
      <c r="N38" s="572"/>
      <c r="O38" s="572"/>
      <c r="P38" s="573">
        <f t="shared" si="5"/>
        <v>0</v>
      </c>
      <c r="Q38" s="574">
        <f t="shared" si="0"/>
        <v>1900</v>
      </c>
      <c r="R38" s="574">
        <f t="shared" si="6"/>
        <v>1</v>
      </c>
      <c r="S38" s="574">
        <f t="shared" si="7"/>
        <v>0</v>
      </c>
      <c r="T38" s="552" t="str">
        <f t="shared" si="1"/>
        <v/>
      </c>
      <c r="U38" s="575"/>
      <c r="V38" s="552"/>
      <c r="W38" s="552"/>
      <c r="X38" s="576">
        <f t="shared" si="11"/>
        <v>0</v>
      </c>
      <c r="Y38" s="576">
        <f t="shared" si="3"/>
        <v>0</v>
      </c>
      <c r="Z38" s="552"/>
      <c r="AA38" s="552"/>
      <c r="AB38" s="552"/>
      <c r="AC38" s="552"/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82">
        <f t="shared" si="4"/>
        <v>0</v>
      </c>
      <c r="AO38" s="552"/>
      <c r="AP38" s="577">
        <f t="shared" si="8"/>
        <v>0</v>
      </c>
      <c r="AQ38" s="552"/>
      <c r="AR38" s="552"/>
      <c r="AS38" s="552"/>
      <c r="AT38" s="552"/>
      <c r="AU38" s="552"/>
      <c r="AV38" s="552"/>
      <c r="AW38" s="552"/>
      <c r="AX38" s="552"/>
      <c r="AY38" s="552"/>
      <c r="AZ38" s="552"/>
      <c r="BA38" s="552"/>
      <c r="BB38" s="552"/>
      <c r="BC38" s="552"/>
      <c r="BD38" s="552"/>
      <c r="BE38" s="552"/>
      <c r="BF38" s="552"/>
      <c r="BG38" s="574">
        <f t="shared" si="9"/>
        <v>0</v>
      </c>
      <c r="BH38" s="552"/>
      <c r="BI38" s="577">
        <f t="shared" si="10"/>
        <v>0</v>
      </c>
      <c r="BJ38" s="552"/>
      <c r="BK38" s="552"/>
      <c r="BL38" s="552"/>
      <c r="BM38" s="552"/>
      <c r="BN38" s="552"/>
      <c r="BO38" s="552"/>
      <c r="BP38" s="552"/>
      <c r="BQ38" s="552"/>
      <c r="BR38" s="552"/>
      <c r="BS38" s="552"/>
      <c r="BT38" s="552"/>
      <c r="BU38" s="552"/>
      <c r="BV38" s="552"/>
      <c r="BW38" s="552"/>
    </row>
    <row r="39" spans="1:75">
      <c r="A39" s="552"/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552"/>
      <c r="M39" s="552" t="e">
        <f>VLOOKUP(L39,'償却率（定額法）'!$B$6:$C$104,2)</f>
        <v>#N/A</v>
      </c>
      <c r="N39" s="572"/>
      <c r="O39" s="572"/>
      <c r="P39" s="573">
        <f t="shared" si="5"/>
        <v>0</v>
      </c>
      <c r="Q39" s="574">
        <f t="shared" si="0"/>
        <v>1900</v>
      </c>
      <c r="R39" s="574">
        <f t="shared" si="6"/>
        <v>1</v>
      </c>
      <c r="S39" s="574">
        <f t="shared" si="7"/>
        <v>0</v>
      </c>
      <c r="T39" s="552" t="str">
        <f t="shared" si="1"/>
        <v/>
      </c>
      <c r="U39" s="575"/>
      <c r="V39" s="552"/>
      <c r="W39" s="552"/>
      <c r="X39" s="576">
        <f t="shared" si="11"/>
        <v>0</v>
      </c>
      <c r="Y39" s="576">
        <f t="shared" si="3"/>
        <v>0</v>
      </c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82">
        <f t="shared" si="4"/>
        <v>0</v>
      </c>
      <c r="AO39" s="552"/>
      <c r="AP39" s="577">
        <f t="shared" si="8"/>
        <v>0</v>
      </c>
      <c r="AQ39" s="552"/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74">
        <f t="shared" si="9"/>
        <v>0</v>
      </c>
      <c r="BH39" s="552"/>
      <c r="BI39" s="577">
        <f t="shared" si="10"/>
        <v>0</v>
      </c>
      <c r="BJ39" s="552"/>
      <c r="BK39" s="552"/>
      <c r="BL39" s="552"/>
      <c r="BM39" s="552"/>
      <c r="BN39" s="552"/>
      <c r="BO39" s="552"/>
      <c r="BP39" s="552"/>
      <c r="BQ39" s="552"/>
      <c r="BR39" s="552"/>
      <c r="BS39" s="552"/>
      <c r="BT39" s="552"/>
      <c r="BU39" s="552"/>
      <c r="BV39" s="552"/>
      <c r="BW39" s="552"/>
    </row>
    <row r="40" spans="1:75">
      <c r="A40" s="552"/>
      <c r="B40" s="552"/>
      <c r="C40" s="552"/>
      <c r="D40" s="552"/>
      <c r="E40" s="552"/>
      <c r="F40" s="552"/>
      <c r="G40" s="552"/>
      <c r="H40" s="552"/>
      <c r="I40" s="552"/>
      <c r="J40" s="552"/>
      <c r="K40" s="552"/>
      <c r="L40" s="552"/>
      <c r="M40" s="552" t="e">
        <f>VLOOKUP(L40,'償却率（定額法）'!$B$6:$C$104,2)</f>
        <v>#N/A</v>
      </c>
      <c r="N40" s="572"/>
      <c r="O40" s="572"/>
      <c r="P40" s="573">
        <f t="shared" si="5"/>
        <v>0</v>
      </c>
      <c r="Q40" s="574">
        <f t="shared" si="0"/>
        <v>1900</v>
      </c>
      <c r="R40" s="574">
        <f t="shared" si="6"/>
        <v>1</v>
      </c>
      <c r="S40" s="574">
        <f t="shared" si="7"/>
        <v>0</v>
      </c>
      <c r="T40" s="552" t="str">
        <f t="shared" si="1"/>
        <v/>
      </c>
      <c r="U40" s="575"/>
      <c r="V40" s="552"/>
      <c r="W40" s="552"/>
      <c r="X40" s="576">
        <f t="shared" si="11"/>
        <v>0</v>
      </c>
      <c r="Y40" s="576">
        <f t="shared" si="3"/>
        <v>0</v>
      </c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82">
        <f t="shared" si="4"/>
        <v>0</v>
      </c>
      <c r="AO40" s="552"/>
      <c r="AP40" s="577">
        <f t="shared" si="8"/>
        <v>0</v>
      </c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74">
        <f t="shared" si="9"/>
        <v>0</v>
      </c>
      <c r="BH40" s="552"/>
      <c r="BI40" s="577">
        <f t="shared" si="10"/>
        <v>0</v>
      </c>
      <c r="BJ40" s="552"/>
      <c r="BK40" s="552"/>
      <c r="BL40" s="552"/>
      <c r="BM40" s="552"/>
      <c r="BN40" s="552"/>
      <c r="BO40" s="552"/>
      <c r="BP40" s="552"/>
      <c r="BQ40" s="552"/>
      <c r="BR40" s="552"/>
      <c r="BS40" s="552"/>
      <c r="BT40" s="552"/>
      <c r="BU40" s="552"/>
      <c r="BV40" s="552"/>
      <c r="BW40" s="552"/>
    </row>
    <row r="41" spans="1:75">
      <c r="A41" s="552"/>
      <c r="B41" s="552"/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552" t="e">
        <f>VLOOKUP(L41,'償却率（定額法）'!$B$6:$C$104,2)</f>
        <v>#N/A</v>
      </c>
      <c r="N41" s="572"/>
      <c r="O41" s="572"/>
      <c r="P41" s="573">
        <f t="shared" si="5"/>
        <v>0</v>
      </c>
      <c r="Q41" s="574">
        <f t="shared" si="0"/>
        <v>1900</v>
      </c>
      <c r="R41" s="574">
        <f t="shared" si="6"/>
        <v>1</v>
      </c>
      <c r="S41" s="574">
        <f t="shared" si="7"/>
        <v>0</v>
      </c>
      <c r="T41" s="552" t="str">
        <f t="shared" si="1"/>
        <v/>
      </c>
      <c r="U41" s="575"/>
      <c r="V41" s="552"/>
      <c r="W41" s="552"/>
      <c r="X41" s="576">
        <f t="shared" si="11"/>
        <v>0</v>
      </c>
      <c r="Y41" s="576">
        <f t="shared" si="3"/>
        <v>0</v>
      </c>
      <c r="Z41" s="552"/>
      <c r="AA41" s="552"/>
      <c r="AB41" s="552"/>
      <c r="AC41" s="552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82">
        <f t="shared" si="4"/>
        <v>0</v>
      </c>
      <c r="AO41" s="552"/>
      <c r="AP41" s="577">
        <f t="shared" si="8"/>
        <v>0</v>
      </c>
      <c r="AQ41" s="552"/>
      <c r="AR41" s="552"/>
      <c r="AS41" s="552"/>
      <c r="AT41" s="552"/>
      <c r="AU41" s="552"/>
      <c r="AV41" s="552"/>
      <c r="AW41" s="552"/>
      <c r="AX41" s="552"/>
      <c r="AY41" s="552"/>
      <c r="AZ41" s="552"/>
      <c r="BA41" s="552"/>
      <c r="BB41" s="552"/>
      <c r="BC41" s="552"/>
      <c r="BD41" s="552"/>
      <c r="BE41" s="552"/>
      <c r="BF41" s="552"/>
      <c r="BG41" s="574">
        <f t="shared" si="9"/>
        <v>0</v>
      </c>
      <c r="BH41" s="552"/>
      <c r="BI41" s="577">
        <f t="shared" si="10"/>
        <v>0</v>
      </c>
      <c r="BJ41" s="552"/>
      <c r="BK41" s="552"/>
      <c r="BL41" s="552"/>
      <c r="BM41" s="552"/>
      <c r="BN41" s="552"/>
      <c r="BO41" s="552"/>
      <c r="BP41" s="552"/>
      <c r="BQ41" s="552"/>
      <c r="BR41" s="552"/>
      <c r="BS41" s="552"/>
      <c r="BT41" s="552"/>
      <c r="BU41" s="552"/>
      <c r="BV41" s="552"/>
      <c r="BW41" s="552"/>
    </row>
    <row r="42" spans="1:75">
      <c r="A42" s="552"/>
      <c r="B42" s="552"/>
      <c r="C42" s="552"/>
      <c r="D42" s="552"/>
      <c r="E42" s="552"/>
      <c r="F42" s="552"/>
      <c r="G42" s="552"/>
      <c r="H42" s="552"/>
      <c r="I42" s="552"/>
      <c r="J42" s="552"/>
      <c r="K42" s="552"/>
      <c r="L42" s="552"/>
      <c r="M42" s="552" t="e">
        <f>VLOOKUP(L42,'償却率（定額法）'!$B$6:$C$104,2)</f>
        <v>#N/A</v>
      </c>
      <c r="N42" s="572"/>
      <c r="O42" s="572"/>
      <c r="P42" s="573">
        <f t="shared" si="5"/>
        <v>0</v>
      </c>
      <c r="Q42" s="574">
        <f t="shared" si="0"/>
        <v>1900</v>
      </c>
      <c r="R42" s="574">
        <f t="shared" si="6"/>
        <v>1</v>
      </c>
      <c r="S42" s="574">
        <f t="shared" si="7"/>
        <v>0</v>
      </c>
      <c r="T42" s="552" t="str">
        <f t="shared" si="1"/>
        <v/>
      </c>
      <c r="U42" s="575"/>
      <c r="V42" s="552"/>
      <c r="W42" s="552"/>
      <c r="X42" s="576">
        <f t="shared" si="11"/>
        <v>0</v>
      </c>
      <c r="Y42" s="576">
        <f t="shared" si="3"/>
        <v>0</v>
      </c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82">
        <f t="shared" si="4"/>
        <v>0</v>
      </c>
      <c r="AO42" s="552"/>
      <c r="AP42" s="577">
        <f t="shared" si="8"/>
        <v>0</v>
      </c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  <c r="BB42" s="552"/>
      <c r="BC42" s="552"/>
      <c r="BD42" s="552"/>
      <c r="BE42" s="552"/>
      <c r="BF42" s="552"/>
      <c r="BG42" s="574">
        <f t="shared" si="9"/>
        <v>0</v>
      </c>
      <c r="BH42" s="552"/>
      <c r="BI42" s="577">
        <f t="shared" si="10"/>
        <v>0</v>
      </c>
      <c r="BJ42" s="552"/>
      <c r="BK42" s="552"/>
      <c r="BL42" s="552"/>
      <c r="BM42" s="552"/>
      <c r="BN42" s="552"/>
      <c r="BO42" s="552"/>
      <c r="BP42" s="552"/>
      <c r="BQ42" s="552"/>
      <c r="BR42" s="552"/>
      <c r="BS42" s="552"/>
      <c r="BT42" s="552"/>
      <c r="BU42" s="552"/>
      <c r="BV42" s="552"/>
      <c r="BW42" s="552"/>
    </row>
    <row r="43" spans="1:75">
      <c r="A43" s="552"/>
      <c r="B43" s="552"/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 t="e">
        <f>VLOOKUP(L43,'償却率（定額法）'!$B$6:$C$104,2)</f>
        <v>#N/A</v>
      </c>
      <c r="N43" s="572"/>
      <c r="O43" s="572"/>
      <c r="P43" s="573">
        <f t="shared" si="5"/>
        <v>0</v>
      </c>
      <c r="Q43" s="574">
        <f t="shared" si="0"/>
        <v>1900</v>
      </c>
      <c r="R43" s="574">
        <f t="shared" si="6"/>
        <v>1</v>
      </c>
      <c r="S43" s="574">
        <f t="shared" si="7"/>
        <v>0</v>
      </c>
      <c r="T43" s="552" t="str">
        <f t="shared" si="1"/>
        <v/>
      </c>
      <c r="U43" s="575"/>
      <c r="V43" s="552"/>
      <c r="W43" s="552"/>
      <c r="X43" s="576">
        <f t="shared" si="11"/>
        <v>0</v>
      </c>
      <c r="Y43" s="576">
        <f t="shared" si="3"/>
        <v>0</v>
      </c>
      <c r="Z43" s="552"/>
      <c r="AA43" s="552"/>
      <c r="AB43" s="552"/>
      <c r="AC43" s="552"/>
      <c r="AD43" s="552"/>
      <c r="AE43" s="552"/>
      <c r="AF43" s="552"/>
      <c r="AG43" s="552"/>
      <c r="AH43" s="552"/>
      <c r="AI43" s="552"/>
      <c r="AJ43" s="552"/>
      <c r="AK43" s="552"/>
      <c r="AL43" s="552"/>
      <c r="AM43" s="552"/>
      <c r="AN43" s="582">
        <f t="shared" si="4"/>
        <v>0</v>
      </c>
      <c r="AO43" s="552"/>
      <c r="AP43" s="577">
        <f t="shared" si="8"/>
        <v>0</v>
      </c>
      <c r="AQ43" s="552"/>
      <c r="AR43" s="552"/>
      <c r="AS43" s="552"/>
      <c r="AT43" s="552"/>
      <c r="AU43" s="552"/>
      <c r="AV43" s="552"/>
      <c r="AW43" s="552"/>
      <c r="AX43" s="552"/>
      <c r="AY43" s="552"/>
      <c r="AZ43" s="552"/>
      <c r="BA43" s="552"/>
      <c r="BB43" s="552"/>
      <c r="BC43" s="552"/>
      <c r="BD43" s="552"/>
      <c r="BE43" s="552"/>
      <c r="BF43" s="552"/>
      <c r="BG43" s="574">
        <f t="shared" si="9"/>
        <v>0</v>
      </c>
      <c r="BH43" s="552"/>
      <c r="BI43" s="577">
        <f t="shared" si="10"/>
        <v>0</v>
      </c>
      <c r="BJ43" s="552"/>
      <c r="BK43" s="552"/>
      <c r="BL43" s="552"/>
      <c r="BM43" s="552"/>
      <c r="BN43" s="552"/>
      <c r="BO43" s="552"/>
      <c r="BP43" s="552"/>
      <c r="BQ43" s="552"/>
      <c r="BR43" s="552"/>
      <c r="BS43" s="552"/>
      <c r="BT43" s="552"/>
      <c r="BU43" s="552"/>
      <c r="BV43" s="552"/>
      <c r="BW43" s="552"/>
    </row>
    <row r="44" spans="1:75">
      <c r="A44" s="552"/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 t="e">
        <f>VLOOKUP(L44,'償却率（定額法）'!$B$6:$C$104,2)</f>
        <v>#N/A</v>
      </c>
      <c r="N44" s="572"/>
      <c r="O44" s="572"/>
      <c r="P44" s="573">
        <f t="shared" si="5"/>
        <v>0</v>
      </c>
      <c r="Q44" s="574">
        <f t="shared" si="0"/>
        <v>1900</v>
      </c>
      <c r="R44" s="574">
        <f t="shared" si="6"/>
        <v>1</v>
      </c>
      <c r="S44" s="574">
        <f t="shared" si="7"/>
        <v>0</v>
      </c>
      <c r="T44" s="552" t="str">
        <f t="shared" si="1"/>
        <v/>
      </c>
      <c r="U44" s="575"/>
      <c r="V44" s="552"/>
      <c r="W44" s="552"/>
      <c r="X44" s="576">
        <f t="shared" si="11"/>
        <v>0</v>
      </c>
      <c r="Y44" s="576">
        <f t="shared" si="3"/>
        <v>0</v>
      </c>
      <c r="Z44" s="552"/>
      <c r="AA44" s="552"/>
      <c r="AB44" s="552"/>
      <c r="AC44" s="552"/>
      <c r="AD44" s="552"/>
      <c r="AE44" s="552"/>
      <c r="AF44" s="552"/>
      <c r="AG44" s="552"/>
      <c r="AH44" s="552"/>
      <c r="AI44" s="552"/>
      <c r="AJ44" s="552"/>
      <c r="AK44" s="552"/>
      <c r="AL44" s="552"/>
      <c r="AM44" s="552"/>
      <c r="AN44" s="582">
        <f t="shared" si="4"/>
        <v>0</v>
      </c>
      <c r="AO44" s="552"/>
      <c r="AP44" s="577">
        <f t="shared" si="8"/>
        <v>0</v>
      </c>
      <c r="AQ44" s="552"/>
      <c r="AR44" s="552"/>
      <c r="AS44" s="552"/>
      <c r="AT44" s="552"/>
      <c r="AU44" s="552"/>
      <c r="AV44" s="552"/>
      <c r="AW44" s="552"/>
      <c r="AX44" s="552"/>
      <c r="AY44" s="552"/>
      <c r="AZ44" s="552"/>
      <c r="BA44" s="552"/>
      <c r="BB44" s="552"/>
      <c r="BC44" s="552"/>
      <c r="BD44" s="552"/>
      <c r="BE44" s="552"/>
      <c r="BF44" s="552"/>
      <c r="BG44" s="574">
        <f t="shared" si="9"/>
        <v>0</v>
      </c>
      <c r="BH44" s="552"/>
      <c r="BI44" s="577">
        <f t="shared" si="10"/>
        <v>0</v>
      </c>
      <c r="BJ44" s="552"/>
      <c r="BK44" s="552"/>
      <c r="BL44" s="552"/>
      <c r="BM44" s="552"/>
      <c r="BN44" s="552"/>
      <c r="BO44" s="552"/>
      <c r="BP44" s="552"/>
      <c r="BQ44" s="552"/>
      <c r="BR44" s="552"/>
      <c r="BS44" s="552"/>
      <c r="BT44" s="552"/>
      <c r="BU44" s="552"/>
      <c r="BV44" s="552"/>
      <c r="BW44" s="552"/>
    </row>
    <row r="45" spans="1:75">
      <c r="A45" s="552"/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 t="e">
        <f>VLOOKUP(L45,'償却率（定額法）'!$B$6:$C$104,2)</f>
        <v>#N/A</v>
      </c>
      <c r="N45" s="572"/>
      <c r="O45" s="572"/>
      <c r="P45" s="573">
        <f t="shared" si="5"/>
        <v>0</v>
      </c>
      <c r="Q45" s="574">
        <f t="shared" si="0"/>
        <v>1900</v>
      </c>
      <c r="R45" s="574">
        <f t="shared" si="6"/>
        <v>1</v>
      </c>
      <c r="S45" s="574">
        <f t="shared" si="7"/>
        <v>0</v>
      </c>
      <c r="T45" s="552" t="str">
        <f t="shared" si="1"/>
        <v/>
      </c>
      <c r="U45" s="575"/>
      <c r="V45" s="552"/>
      <c r="W45" s="552"/>
      <c r="X45" s="576">
        <f t="shared" si="11"/>
        <v>0</v>
      </c>
      <c r="Y45" s="576">
        <f t="shared" si="3"/>
        <v>0</v>
      </c>
      <c r="Z45" s="552"/>
      <c r="AA45" s="552"/>
      <c r="AB45" s="552"/>
      <c r="AC45" s="552"/>
      <c r="AD45" s="552"/>
      <c r="AE45" s="552"/>
      <c r="AF45" s="552"/>
      <c r="AG45" s="552"/>
      <c r="AH45" s="552"/>
      <c r="AI45" s="552"/>
      <c r="AJ45" s="552"/>
      <c r="AK45" s="552"/>
      <c r="AL45" s="552"/>
      <c r="AM45" s="552"/>
      <c r="AN45" s="582">
        <f t="shared" si="4"/>
        <v>0</v>
      </c>
      <c r="AO45" s="552"/>
      <c r="AP45" s="577">
        <f t="shared" si="8"/>
        <v>0</v>
      </c>
      <c r="AQ45" s="552"/>
      <c r="AR45" s="552"/>
      <c r="AS45" s="552"/>
      <c r="AT45" s="552"/>
      <c r="AU45" s="552"/>
      <c r="AV45" s="552"/>
      <c r="AW45" s="552"/>
      <c r="AX45" s="552"/>
      <c r="AY45" s="552"/>
      <c r="AZ45" s="552"/>
      <c r="BA45" s="552"/>
      <c r="BB45" s="552"/>
      <c r="BC45" s="552"/>
      <c r="BD45" s="552"/>
      <c r="BE45" s="552"/>
      <c r="BF45" s="552"/>
      <c r="BG45" s="574">
        <f t="shared" si="9"/>
        <v>0</v>
      </c>
      <c r="BH45" s="552"/>
      <c r="BI45" s="577">
        <f t="shared" si="10"/>
        <v>0</v>
      </c>
      <c r="BJ45" s="552"/>
      <c r="BK45" s="552"/>
      <c r="BL45" s="552"/>
      <c r="BM45" s="552"/>
      <c r="BN45" s="552"/>
      <c r="BO45" s="552"/>
      <c r="BP45" s="552"/>
      <c r="BQ45" s="552"/>
      <c r="BR45" s="552"/>
      <c r="BS45" s="552"/>
      <c r="BT45" s="552"/>
      <c r="BU45" s="552"/>
      <c r="BV45" s="552"/>
      <c r="BW45" s="552"/>
    </row>
    <row r="46" spans="1:75">
      <c r="A46" s="552"/>
      <c r="B46" s="552"/>
      <c r="C46" s="552"/>
      <c r="D46" s="552"/>
      <c r="E46" s="552"/>
      <c r="F46" s="552"/>
      <c r="G46" s="552"/>
      <c r="H46" s="552"/>
      <c r="I46" s="552"/>
      <c r="J46" s="552"/>
      <c r="K46" s="552"/>
      <c r="L46" s="552"/>
      <c r="M46" s="552" t="e">
        <f>VLOOKUP(L46,'償却率（定額法）'!$B$6:$C$104,2)</f>
        <v>#N/A</v>
      </c>
      <c r="N46" s="572"/>
      <c r="O46" s="572"/>
      <c r="P46" s="573">
        <f t="shared" si="5"/>
        <v>0</v>
      </c>
      <c r="Q46" s="574">
        <f t="shared" si="0"/>
        <v>1900</v>
      </c>
      <c r="R46" s="574">
        <f t="shared" si="6"/>
        <v>1</v>
      </c>
      <c r="S46" s="574">
        <f t="shared" si="7"/>
        <v>0</v>
      </c>
      <c r="T46" s="552" t="str">
        <f t="shared" si="1"/>
        <v/>
      </c>
      <c r="U46" s="575"/>
      <c r="V46" s="552"/>
      <c r="W46" s="552"/>
      <c r="X46" s="576">
        <f t="shared" si="11"/>
        <v>0</v>
      </c>
      <c r="Y46" s="576">
        <f t="shared" si="3"/>
        <v>0</v>
      </c>
      <c r="Z46" s="552"/>
      <c r="AA46" s="552"/>
      <c r="AB46" s="552"/>
      <c r="AC46" s="552"/>
      <c r="AD46" s="552"/>
      <c r="AE46" s="552"/>
      <c r="AF46" s="552"/>
      <c r="AG46" s="552"/>
      <c r="AH46" s="552"/>
      <c r="AI46" s="552"/>
      <c r="AJ46" s="552"/>
      <c r="AK46" s="552"/>
      <c r="AL46" s="552"/>
      <c r="AM46" s="552"/>
      <c r="AN46" s="582">
        <f t="shared" si="4"/>
        <v>0</v>
      </c>
      <c r="AO46" s="552"/>
      <c r="AP46" s="577">
        <f t="shared" si="8"/>
        <v>0</v>
      </c>
      <c r="AQ46" s="552"/>
      <c r="AR46" s="552"/>
      <c r="AS46" s="552"/>
      <c r="AT46" s="552"/>
      <c r="AU46" s="552"/>
      <c r="AV46" s="552"/>
      <c r="AW46" s="552"/>
      <c r="AX46" s="552"/>
      <c r="AY46" s="552"/>
      <c r="AZ46" s="552"/>
      <c r="BA46" s="552"/>
      <c r="BB46" s="552"/>
      <c r="BC46" s="552"/>
      <c r="BD46" s="552"/>
      <c r="BE46" s="552"/>
      <c r="BF46" s="552"/>
      <c r="BG46" s="574">
        <f t="shared" si="9"/>
        <v>0</v>
      </c>
      <c r="BH46" s="552"/>
      <c r="BI46" s="577">
        <f t="shared" si="10"/>
        <v>0</v>
      </c>
      <c r="BJ46" s="552"/>
      <c r="BK46" s="552"/>
      <c r="BL46" s="552"/>
      <c r="BM46" s="552"/>
      <c r="BN46" s="552"/>
      <c r="BO46" s="552"/>
      <c r="BP46" s="552"/>
      <c r="BQ46" s="552"/>
      <c r="BR46" s="552"/>
      <c r="BS46" s="552"/>
      <c r="BT46" s="552"/>
      <c r="BU46" s="552"/>
      <c r="BV46" s="552"/>
      <c r="BW46" s="552"/>
    </row>
    <row r="47" spans="1:75">
      <c r="A47" s="552"/>
      <c r="B47" s="552"/>
      <c r="C47" s="552"/>
      <c r="D47" s="552"/>
      <c r="E47" s="552"/>
      <c r="F47" s="552"/>
      <c r="G47" s="552"/>
      <c r="H47" s="552"/>
      <c r="I47" s="552"/>
      <c r="J47" s="552"/>
      <c r="K47" s="552"/>
      <c r="L47" s="552"/>
      <c r="M47" s="552" t="e">
        <f>VLOOKUP(L47,'償却率（定額法）'!$B$6:$C$104,2)</f>
        <v>#N/A</v>
      </c>
      <c r="N47" s="572"/>
      <c r="O47" s="572"/>
      <c r="P47" s="573">
        <f t="shared" si="5"/>
        <v>0</v>
      </c>
      <c r="Q47" s="574">
        <f t="shared" si="0"/>
        <v>1900</v>
      </c>
      <c r="R47" s="574">
        <f t="shared" si="6"/>
        <v>1</v>
      </c>
      <c r="S47" s="574">
        <f t="shared" si="7"/>
        <v>0</v>
      </c>
      <c r="T47" s="552" t="str">
        <f t="shared" si="1"/>
        <v/>
      </c>
      <c r="U47" s="575"/>
      <c r="V47" s="552"/>
      <c r="W47" s="552"/>
      <c r="X47" s="576">
        <f t="shared" si="11"/>
        <v>0</v>
      </c>
      <c r="Y47" s="576">
        <f t="shared" si="3"/>
        <v>0</v>
      </c>
      <c r="Z47" s="552"/>
      <c r="AA47" s="552"/>
      <c r="AB47" s="552"/>
      <c r="AC47" s="552"/>
      <c r="AD47" s="552"/>
      <c r="AE47" s="552"/>
      <c r="AF47" s="552"/>
      <c r="AG47" s="552"/>
      <c r="AH47" s="552"/>
      <c r="AI47" s="552"/>
      <c r="AJ47" s="552"/>
      <c r="AK47" s="552"/>
      <c r="AL47" s="552"/>
      <c r="AM47" s="552"/>
      <c r="AN47" s="582">
        <f t="shared" si="4"/>
        <v>0</v>
      </c>
      <c r="AO47" s="552"/>
      <c r="AP47" s="577">
        <f t="shared" si="8"/>
        <v>0</v>
      </c>
      <c r="AQ47" s="552"/>
      <c r="AR47" s="552"/>
      <c r="AS47" s="552"/>
      <c r="AT47" s="552"/>
      <c r="AU47" s="552"/>
      <c r="AV47" s="552"/>
      <c r="AW47" s="552"/>
      <c r="AX47" s="552"/>
      <c r="AY47" s="552"/>
      <c r="AZ47" s="552"/>
      <c r="BA47" s="552"/>
      <c r="BB47" s="552"/>
      <c r="BC47" s="552"/>
      <c r="BD47" s="552"/>
      <c r="BE47" s="552"/>
      <c r="BF47" s="552"/>
      <c r="BG47" s="574">
        <f t="shared" si="9"/>
        <v>0</v>
      </c>
      <c r="BH47" s="552"/>
      <c r="BI47" s="577">
        <f t="shared" si="10"/>
        <v>0</v>
      </c>
      <c r="BJ47" s="552"/>
      <c r="BK47" s="552"/>
      <c r="BL47" s="552"/>
      <c r="BM47" s="552"/>
      <c r="BN47" s="552"/>
      <c r="BO47" s="552"/>
      <c r="BP47" s="552"/>
      <c r="BQ47" s="552"/>
      <c r="BR47" s="552"/>
      <c r="BS47" s="552"/>
      <c r="BT47" s="552"/>
      <c r="BU47" s="552"/>
      <c r="BV47" s="552"/>
      <c r="BW47" s="552"/>
    </row>
    <row r="48" spans="1:75">
      <c r="A48" s="552"/>
      <c r="B48" s="552"/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 t="e">
        <f>VLOOKUP(L48,'償却率（定額法）'!$B$6:$C$104,2)</f>
        <v>#N/A</v>
      </c>
      <c r="N48" s="572"/>
      <c r="O48" s="572"/>
      <c r="P48" s="573">
        <f t="shared" si="5"/>
        <v>0</v>
      </c>
      <c r="Q48" s="574">
        <f t="shared" si="0"/>
        <v>1900</v>
      </c>
      <c r="R48" s="574">
        <f t="shared" si="6"/>
        <v>1</v>
      </c>
      <c r="S48" s="574">
        <f t="shared" si="7"/>
        <v>0</v>
      </c>
      <c r="T48" s="552" t="str">
        <f t="shared" si="1"/>
        <v/>
      </c>
      <c r="U48" s="575"/>
      <c r="V48" s="552"/>
      <c r="W48" s="552"/>
      <c r="X48" s="576">
        <f t="shared" si="11"/>
        <v>0</v>
      </c>
      <c r="Y48" s="576">
        <f t="shared" si="3"/>
        <v>0</v>
      </c>
      <c r="Z48" s="552"/>
      <c r="AA48" s="552"/>
      <c r="AB48" s="552"/>
      <c r="AC48" s="552"/>
      <c r="AD48" s="552"/>
      <c r="AE48" s="552"/>
      <c r="AF48" s="552"/>
      <c r="AG48" s="552"/>
      <c r="AH48" s="552"/>
      <c r="AI48" s="552"/>
      <c r="AJ48" s="552"/>
      <c r="AK48" s="552"/>
      <c r="AL48" s="552"/>
      <c r="AM48" s="552"/>
      <c r="AN48" s="582">
        <f t="shared" si="4"/>
        <v>0</v>
      </c>
      <c r="AO48" s="552"/>
      <c r="AP48" s="577">
        <f t="shared" si="8"/>
        <v>0</v>
      </c>
      <c r="AQ48" s="552"/>
      <c r="AR48" s="552"/>
      <c r="AS48" s="552"/>
      <c r="AT48" s="552"/>
      <c r="AU48" s="552"/>
      <c r="AV48" s="552"/>
      <c r="AW48" s="552"/>
      <c r="AX48" s="552"/>
      <c r="AY48" s="552"/>
      <c r="AZ48" s="552"/>
      <c r="BA48" s="552"/>
      <c r="BB48" s="552"/>
      <c r="BC48" s="552"/>
      <c r="BD48" s="552"/>
      <c r="BE48" s="552"/>
      <c r="BF48" s="552"/>
      <c r="BG48" s="574">
        <f t="shared" si="9"/>
        <v>0</v>
      </c>
      <c r="BH48" s="552"/>
      <c r="BI48" s="577">
        <f t="shared" si="10"/>
        <v>0</v>
      </c>
      <c r="BJ48" s="552"/>
      <c r="BK48" s="552"/>
      <c r="BL48" s="552"/>
      <c r="BM48" s="552"/>
      <c r="BN48" s="552"/>
      <c r="BO48" s="552"/>
      <c r="BP48" s="552"/>
      <c r="BQ48" s="552"/>
      <c r="BR48" s="552"/>
      <c r="BS48" s="552"/>
      <c r="BT48" s="552"/>
      <c r="BU48" s="552"/>
      <c r="BV48" s="552"/>
      <c r="BW48" s="552"/>
    </row>
    <row r="49" spans="1:75">
      <c r="A49" s="552"/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 t="e">
        <f>VLOOKUP(L49,'償却率（定額法）'!$B$6:$C$104,2)</f>
        <v>#N/A</v>
      </c>
      <c r="N49" s="572"/>
      <c r="O49" s="572"/>
      <c r="P49" s="573">
        <f t="shared" si="5"/>
        <v>0</v>
      </c>
      <c r="Q49" s="574">
        <f t="shared" si="0"/>
        <v>1900</v>
      </c>
      <c r="R49" s="574">
        <f t="shared" si="6"/>
        <v>1</v>
      </c>
      <c r="S49" s="574">
        <f t="shared" si="7"/>
        <v>0</v>
      </c>
      <c r="T49" s="552" t="str">
        <f t="shared" si="1"/>
        <v/>
      </c>
      <c r="U49" s="575"/>
      <c r="V49" s="552"/>
      <c r="W49" s="552"/>
      <c r="X49" s="576">
        <f t="shared" si="11"/>
        <v>0</v>
      </c>
      <c r="Y49" s="576">
        <f t="shared" si="3"/>
        <v>0</v>
      </c>
      <c r="Z49" s="552"/>
      <c r="AA49" s="552"/>
      <c r="AB49" s="552"/>
      <c r="AC49" s="552"/>
      <c r="AD49" s="552"/>
      <c r="AE49" s="552"/>
      <c r="AF49" s="552"/>
      <c r="AG49" s="552"/>
      <c r="AH49" s="552"/>
      <c r="AI49" s="552"/>
      <c r="AJ49" s="552"/>
      <c r="AK49" s="552"/>
      <c r="AL49" s="552"/>
      <c r="AM49" s="552"/>
      <c r="AN49" s="582">
        <f t="shared" si="4"/>
        <v>0</v>
      </c>
      <c r="AO49" s="552"/>
      <c r="AP49" s="577">
        <f t="shared" si="8"/>
        <v>0</v>
      </c>
      <c r="AQ49" s="552"/>
      <c r="AR49" s="552"/>
      <c r="AS49" s="552"/>
      <c r="AT49" s="552"/>
      <c r="AU49" s="552"/>
      <c r="AV49" s="552"/>
      <c r="AW49" s="552"/>
      <c r="AX49" s="552"/>
      <c r="AY49" s="552"/>
      <c r="AZ49" s="552"/>
      <c r="BA49" s="552"/>
      <c r="BB49" s="552"/>
      <c r="BC49" s="552"/>
      <c r="BD49" s="552"/>
      <c r="BE49" s="552"/>
      <c r="BF49" s="552"/>
      <c r="BG49" s="574">
        <f t="shared" si="9"/>
        <v>0</v>
      </c>
      <c r="BH49" s="552"/>
      <c r="BI49" s="577">
        <f t="shared" si="10"/>
        <v>0</v>
      </c>
      <c r="BJ49" s="552"/>
      <c r="BK49" s="552"/>
      <c r="BL49" s="552"/>
      <c r="BM49" s="552"/>
      <c r="BN49" s="552"/>
      <c r="BO49" s="552"/>
      <c r="BP49" s="552"/>
      <c r="BQ49" s="552"/>
      <c r="BR49" s="552"/>
      <c r="BS49" s="552"/>
      <c r="BT49" s="552"/>
      <c r="BU49" s="552"/>
      <c r="BV49" s="552"/>
      <c r="BW49" s="552"/>
    </row>
    <row r="50" spans="1:75">
      <c r="A50" s="552"/>
      <c r="B50" s="552"/>
      <c r="C50" s="552"/>
      <c r="D50" s="552"/>
      <c r="E50" s="552"/>
      <c r="F50" s="552"/>
      <c r="G50" s="552"/>
      <c r="H50" s="552"/>
      <c r="I50" s="552"/>
      <c r="J50" s="552"/>
      <c r="K50" s="552"/>
      <c r="L50" s="552"/>
      <c r="M50" s="552" t="e">
        <f>VLOOKUP(L50,'償却率（定額法）'!$B$6:$C$104,2)</f>
        <v>#N/A</v>
      </c>
      <c r="N50" s="572"/>
      <c r="O50" s="572"/>
      <c r="P50" s="573">
        <f t="shared" si="5"/>
        <v>0</v>
      </c>
      <c r="Q50" s="574">
        <f t="shared" si="0"/>
        <v>1900</v>
      </c>
      <c r="R50" s="574">
        <f t="shared" si="6"/>
        <v>1</v>
      </c>
      <c r="S50" s="574">
        <f t="shared" si="7"/>
        <v>0</v>
      </c>
      <c r="T50" s="552" t="str">
        <f t="shared" si="1"/>
        <v/>
      </c>
      <c r="U50" s="575"/>
      <c r="V50" s="552"/>
      <c r="W50" s="552"/>
      <c r="X50" s="576">
        <f t="shared" si="11"/>
        <v>0</v>
      </c>
      <c r="Y50" s="576">
        <f t="shared" si="3"/>
        <v>0</v>
      </c>
      <c r="Z50" s="552"/>
      <c r="AA50" s="552"/>
      <c r="AB50" s="552"/>
      <c r="AC50" s="552"/>
      <c r="AD50" s="552"/>
      <c r="AE50" s="552"/>
      <c r="AF50" s="552"/>
      <c r="AG50" s="552"/>
      <c r="AH50" s="552"/>
      <c r="AI50" s="552"/>
      <c r="AJ50" s="552"/>
      <c r="AK50" s="552"/>
      <c r="AL50" s="552"/>
      <c r="AM50" s="552"/>
      <c r="AN50" s="582">
        <f t="shared" si="4"/>
        <v>0</v>
      </c>
      <c r="AO50" s="552"/>
      <c r="AP50" s="577">
        <f t="shared" si="8"/>
        <v>0</v>
      </c>
      <c r="AQ50" s="552"/>
      <c r="AR50" s="552"/>
      <c r="AS50" s="552"/>
      <c r="AT50" s="552"/>
      <c r="AU50" s="552"/>
      <c r="AV50" s="552"/>
      <c r="AW50" s="552"/>
      <c r="AX50" s="552"/>
      <c r="AY50" s="552"/>
      <c r="AZ50" s="552"/>
      <c r="BA50" s="552"/>
      <c r="BB50" s="552"/>
      <c r="BC50" s="552"/>
      <c r="BD50" s="552"/>
      <c r="BE50" s="552"/>
      <c r="BF50" s="552"/>
      <c r="BG50" s="574">
        <f t="shared" si="9"/>
        <v>0</v>
      </c>
      <c r="BH50" s="552"/>
      <c r="BI50" s="577">
        <f t="shared" si="10"/>
        <v>0</v>
      </c>
      <c r="BJ50" s="552"/>
      <c r="BK50" s="552"/>
      <c r="BL50" s="552"/>
      <c r="BM50" s="552"/>
      <c r="BN50" s="552"/>
      <c r="BO50" s="552"/>
      <c r="BP50" s="552"/>
      <c r="BQ50" s="552"/>
      <c r="BR50" s="552"/>
      <c r="BS50" s="552"/>
      <c r="BT50" s="552"/>
      <c r="BU50" s="552"/>
      <c r="BV50" s="552"/>
      <c r="BW50" s="552"/>
    </row>
    <row r="51" spans="1:75">
      <c r="A51" s="552"/>
      <c r="B51" s="552"/>
      <c r="C51" s="552"/>
      <c r="D51" s="552"/>
      <c r="E51" s="552"/>
      <c r="F51" s="552"/>
      <c r="G51" s="552"/>
      <c r="H51" s="552"/>
      <c r="I51" s="552"/>
      <c r="J51" s="552"/>
      <c r="K51" s="552"/>
      <c r="L51" s="552"/>
      <c r="M51" s="552" t="e">
        <f>VLOOKUP(L51,'償却率（定額法）'!$B$6:$C$104,2)</f>
        <v>#N/A</v>
      </c>
      <c r="N51" s="572"/>
      <c r="O51" s="572"/>
      <c r="P51" s="573">
        <f t="shared" si="5"/>
        <v>0</v>
      </c>
      <c r="Q51" s="574">
        <f t="shared" si="0"/>
        <v>1900</v>
      </c>
      <c r="R51" s="574">
        <f t="shared" si="6"/>
        <v>1</v>
      </c>
      <c r="S51" s="574">
        <f t="shared" si="7"/>
        <v>0</v>
      </c>
      <c r="T51" s="552" t="str">
        <f t="shared" si="1"/>
        <v/>
      </c>
      <c r="U51" s="575"/>
      <c r="V51" s="552"/>
      <c r="W51" s="552"/>
      <c r="X51" s="576">
        <f t="shared" si="11"/>
        <v>0</v>
      </c>
      <c r="Y51" s="576">
        <f t="shared" si="3"/>
        <v>0</v>
      </c>
      <c r="Z51" s="552"/>
      <c r="AA51" s="552"/>
      <c r="AB51" s="552"/>
      <c r="AC51" s="552"/>
      <c r="AD51" s="552"/>
      <c r="AE51" s="552"/>
      <c r="AF51" s="552"/>
      <c r="AG51" s="552"/>
      <c r="AH51" s="552"/>
      <c r="AI51" s="552"/>
      <c r="AJ51" s="552"/>
      <c r="AK51" s="552"/>
      <c r="AL51" s="552"/>
      <c r="AM51" s="552"/>
      <c r="AN51" s="582">
        <f t="shared" si="4"/>
        <v>0</v>
      </c>
      <c r="AO51" s="552"/>
      <c r="AP51" s="577">
        <f t="shared" si="8"/>
        <v>0</v>
      </c>
      <c r="AQ51" s="552"/>
      <c r="AR51" s="552"/>
      <c r="AS51" s="552"/>
      <c r="AT51" s="552"/>
      <c r="AU51" s="552"/>
      <c r="AV51" s="552"/>
      <c r="AW51" s="552"/>
      <c r="AX51" s="552"/>
      <c r="AY51" s="552"/>
      <c r="AZ51" s="552"/>
      <c r="BA51" s="552"/>
      <c r="BB51" s="552"/>
      <c r="BC51" s="552"/>
      <c r="BD51" s="552"/>
      <c r="BE51" s="552"/>
      <c r="BF51" s="552"/>
      <c r="BG51" s="574">
        <f t="shared" si="9"/>
        <v>0</v>
      </c>
      <c r="BH51" s="552"/>
      <c r="BI51" s="577">
        <f t="shared" si="10"/>
        <v>0</v>
      </c>
      <c r="BJ51" s="552"/>
      <c r="BK51" s="552"/>
      <c r="BL51" s="552"/>
      <c r="BM51" s="552"/>
      <c r="BN51" s="552"/>
      <c r="BO51" s="552"/>
      <c r="BP51" s="552"/>
      <c r="BQ51" s="552"/>
      <c r="BR51" s="552"/>
      <c r="BS51" s="552"/>
      <c r="BT51" s="552"/>
      <c r="BU51" s="552"/>
      <c r="BV51" s="552"/>
      <c r="BW51" s="552"/>
    </row>
    <row r="52" spans="1:75">
      <c r="A52" s="552"/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 t="e">
        <f>VLOOKUP(L52,'償却率（定額法）'!$B$6:$C$104,2)</f>
        <v>#N/A</v>
      </c>
      <c r="N52" s="572"/>
      <c r="O52" s="572"/>
      <c r="P52" s="573">
        <f t="shared" si="5"/>
        <v>0</v>
      </c>
      <c r="Q52" s="574">
        <f t="shared" si="0"/>
        <v>1900</v>
      </c>
      <c r="R52" s="574">
        <f t="shared" si="6"/>
        <v>1</v>
      </c>
      <c r="S52" s="574">
        <f t="shared" si="7"/>
        <v>0</v>
      </c>
      <c r="T52" s="552" t="str">
        <f t="shared" si="1"/>
        <v/>
      </c>
      <c r="U52" s="575"/>
      <c r="V52" s="552"/>
      <c r="W52" s="552"/>
      <c r="X52" s="576">
        <f t="shared" si="11"/>
        <v>0</v>
      </c>
      <c r="Y52" s="576">
        <f t="shared" si="3"/>
        <v>0</v>
      </c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582">
        <f t="shared" si="4"/>
        <v>0</v>
      </c>
      <c r="AO52" s="552"/>
      <c r="AP52" s="577">
        <f t="shared" si="8"/>
        <v>0</v>
      </c>
      <c r="AQ52" s="552"/>
      <c r="AR52" s="552"/>
      <c r="AS52" s="552"/>
      <c r="AT52" s="552"/>
      <c r="AU52" s="552"/>
      <c r="AV52" s="552"/>
      <c r="AW52" s="552"/>
      <c r="AX52" s="552"/>
      <c r="AY52" s="552"/>
      <c r="AZ52" s="552"/>
      <c r="BA52" s="552"/>
      <c r="BB52" s="552"/>
      <c r="BC52" s="552"/>
      <c r="BD52" s="552"/>
      <c r="BE52" s="552"/>
      <c r="BF52" s="552"/>
      <c r="BG52" s="574">
        <f t="shared" si="9"/>
        <v>0</v>
      </c>
      <c r="BH52" s="552"/>
      <c r="BI52" s="577">
        <f t="shared" si="10"/>
        <v>0</v>
      </c>
      <c r="BJ52" s="552"/>
      <c r="BK52" s="552"/>
      <c r="BL52" s="552"/>
      <c r="BM52" s="552"/>
      <c r="BN52" s="552"/>
      <c r="BO52" s="552"/>
      <c r="BP52" s="552"/>
      <c r="BQ52" s="552"/>
      <c r="BR52" s="552"/>
      <c r="BS52" s="552"/>
      <c r="BT52" s="552"/>
      <c r="BU52" s="552"/>
      <c r="BV52" s="552"/>
      <c r="BW52" s="552"/>
    </row>
    <row r="53" spans="1:75">
      <c r="A53" s="552"/>
      <c r="B53" s="552"/>
      <c r="C53" s="552"/>
      <c r="D53" s="552"/>
      <c r="E53" s="552"/>
      <c r="F53" s="552"/>
      <c r="G53" s="552"/>
      <c r="H53" s="552"/>
      <c r="I53" s="552"/>
      <c r="J53" s="552"/>
      <c r="K53" s="552"/>
      <c r="L53" s="552"/>
      <c r="M53" s="552" t="e">
        <f>VLOOKUP(L53,'償却率（定額法）'!$B$6:$C$104,2)</f>
        <v>#N/A</v>
      </c>
      <c r="N53" s="572"/>
      <c r="O53" s="572"/>
      <c r="P53" s="573">
        <f t="shared" si="5"/>
        <v>0</v>
      </c>
      <c r="Q53" s="574">
        <f t="shared" si="0"/>
        <v>1900</v>
      </c>
      <c r="R53" s="574">
        <f t="shared" si="6"/>
        <v>1</v>
      </c>
      <c r="S53" s="574">
        <f t="shared" si="7"/>
        <v>0</v>
      </c>
      <c r="T53" s="552" t="str">
        <f t="shared" si="1"/>
        <v/>
      </c>
      <c r="U53" s="575"/>
      <c r="V53" s="552"/>
      <c r="W53" s="552"/>
      <c r="X53" s="576">
        <f t="shared" si="11"/>
        <v>0</v>
      </c>
      <c r="Y53" s="576">
        <f t="shared" si="3"/>
        <v>0</v>
      </c>
      <c r="Z53" s="552"/>
      <c r="AA53" s="552"/>
      <c r="AB53" s="552"/>
      <c r="AC53" s="552"/>
      <c r="AD53" s="552"/>
      <c r="AE53" s="552"/>
      <c r="AF53" s="552"/>
      <c r="AG53" s="552"/>
      <c r="AH53" s="552"/>
      <c r="AI53" s="552"/>
      <c r="AJ53" s="552"/>
      <c r="AK53" s="552"/>
      <c r="AL53" s="552"/>
      <c r="AM53" s="552"/>
      <c r="AN53" s="582">
        <f t="shared" si="4"/>
        <v>0</v>
      </c>
      <c r="AO53" s="552"/>
      <c r="AP53" s="577">
        <f t="shared" si="8"/>
        <v>0</v>
      </c>
      <c r="AQ53" s="552"/>
      <c r="AR53" s="552"/>
      <c r="AS53" s="552"/>
      <c r="AT53" s="552"/>
      <c r="AU53" s="552"/>
      <c r="AV53" s="552"/>
      <c r="AW53" s="552"/>
      <c r="AX53" s="552"/>
      <c r="AY53" s="552"/>
      <c r="AZ53" s="552"/>
      <c r="BA53" s="552"/>
      <c r="BB53" s="552"/>
      <c r="BC53" s="552"/>
      <c r="BD53" s="552"/>
      <c r="BE53" s="552"/>
      <c r="BF53" s="552"/>
      <c r="BG53" s="574">
        <f t="shared" si="9"/>
        <v>0</v>
      </c>
      <c r="BH53" s="552"/>
      <c r="BI53" s="577">
        <f t="shared" si="10"/>
        <v>0</v>
      </c>
      <c r="BJ53" s="552"/>
      <c r="BK53" s="552"/>
      <c r="BL53" s="552"/>
      <c r="BM53" s="552"/>
      <c r="BN53" s="552"/>
      <c r="BO53" s="552"/>
      <c r="BP53" s="552"/>
      <c r="BQ53" s="552"/>
      <c r="BR53" s="552"/>
      <c r="BS53" s="552"/>
      <c r="BT53" s="552"/>
      <c r="BU53" s="552"/>
      <c r="BV53" s="552"/>
      <c r="BW53" s="552"/>
    </row>
    <row r="54" spans="1:75">
      <c r="A54" s="552"/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 t="e">
        <f>VLOOKUP(L54,'償却率（定額法）'!$B$6:$C$104,2)</f>
        <v>#N/A</v>
      </c>
      <c r="N54" s="572"/>
      <c r="O54" s="572"/>
      <c r="P54" s="573">
        <f t="shared" si="5"/>
        <v>0</v>
      </c>
      <c r="Q54" s="574">
        <f t="shared" si="0"/>
        <v>1900</v>
      </c>
      <c r="R54" s="574">
        <f t="shared" si="6"/>
        <v>1</v>
      </c>
      <c r="S54" s="574">
        <f t="shared" si="7"/>
        <v>0</v>
      </c>
      <c r="T54" s="552" t="str">
        <f t="shared" si="1"/>
        <v/>
      </c>
      <c r="U54" s="575"/>
      <c r="V54" s="552"/>
      <c r="W54" s="552"/>
      <c r="X54" s="576">
        <f t="shared" si="11"/>
        <v>0</v>
      </c>
      <c r="Y54" s="576">
        <f t="shared" si="3"/>
        <v>0</v>
      </c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582">
        <f t="shared" si="4"/>
        <v>0</v>
      </c>
      <c r="AO54" s="552"/>
      <c r="AP54" s="577">
        <f t="shared" si="8"/>
        <v>0</v>
      </c>
      <c r="AQ54" s="552"/>
      <c r="AR54" s="552"/>
      <c r="AS54" s="552"/>
      <c r="AT54" s="552"/>
      <c r="AU54" s="552"/>
      <c r="AV54" s="552"/>
      <c r="AW54" s="552"/>
      <c r="AX54" s="552"/>
      <c r="AY54" s="552"/>
      <c r="AZ54" s="552"/>
      <c r="BA54" s="552"/>
      <c r="BB54" s="552"/>
      <c r="BC54" s="552"/>
      <c r="BD54" s="552"/>
      <c r="BE54" s="552"/>
      <c r="BF54" s="552"/>
      <c r="BG54" s="574">
        <f t="shared" si="9"/>
        <v>0</v>
      </c>
      <c r="BH54" s="552"/>
      <c r="BI54" s="577">
        <f t="shared" si="10"/>
        <v>0</v>
      </c>
      <c r="BJ54" s="552"/>
      <c r="BK54" s="552"/>
      <c r="BL54" s="552"/>
      <c r="BM54" s="552"/>
      <c r="BN54" s="552"/>
      <c r="BO54" s="552"/>
      <c r="BP54" s="552"/>
      <c r="BQ54" s="552"/>
      <c r="BR54" s="552"/>
      <c r="BS54" s="552"/>
      <c r="BT54" s="552"/>
      <c r="BU54" s="552"/>
      <c r="BV54" s="552"/>
      <c r="BW54" s="552"/>
    </row>
    <row r="55" spans="1:75">
      <c r="A55" s="552"/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 t="e">
        <f>VLOOKUP(L55,'償却率（定額法）'!$B$6:$C$104,2)</f>
        <v>#N/A</v>
      </c>
      <c r="N55" s="572"/>
      <c r="O55" s="572"/>
      <c r="P55" s="573">
        <f t="shared" si="5"/>
        <v>0</v>
      </c>
      <c r="Q55" s="574">
        <f t="shared" si="0"/>
        <v>1900</v>
      </c>
      <c r="R55" s="574">
        <f t="shared" si="6"/>
        <v>1</v>
      </c>
      <c r="S55" s="574">
        <f t="shared" si="7"/>
        <v>0</v>
      </c>
      <c r="T55" s="552" t="str">
        <f t="shared" si="1"/>
        <v/>
      </c>
      <c r="U55" s="575"/>
      <c r="V55" s="552"/>
      <c r="W55" s="552"/>
      <c r="X55" s="576">
        <f t="shared" si="11"/>
        <v>0</v>
      </c>
      <c r="Y55" s="576">
        <f t="shared" si="3"/>
        <v>0</v>
      </c>
      <c r="Z55" s="552"/>
      <c r="AA55" s="552"/>
      <c r="AB55" s="552"/>
      <c r="AC55" s="552"/>
      <c r="AD55" s="552"/>
      <c r="AE55" s="552"/>
      <c r="AF55" s="552"/>
      <c r="AG55" s="552"/>
      <c r="AH55" s="552"/>
      <c r="AI55" s="552"/>
      <c r="AJ55" s="552"/>
      <c r="AK55" s="552"/>
      <c r="AL55" s="552"/>
      <c r="AM55" s="552"/>
      <c r="AN55" s="582">
        <f t="shared" si="4"/>
        <v>0</v>
      </c>
      <c r="AO55" s="552"/>
      <c r="AP55" s="577">
        <f t="shared" si="8"/>
        <v>0</v>
      </c>
      <c r="AQ55" s="552"/>
      <c r="AR55" s="552"/>
      <c r="AS55" s="552"/>
      <c r="AT55" s="552"/>
      <c r="AU55" s="552"/>
      <c r="AV55" s="552"/>
      <c r="AW55" s="552"/>
      <c r="AX55" s="552"/>
      <c r="AY55" s="552"/>
      <c r="AZ55" s="552"/>
      <c r="BA55" s="552"/>
      <c r="BB55" s="552"/>
      <c r="BC55" s="552"/>
      <c r="BD55" s="552"/>
      <c r="BE55" s="552"/>
      <c r="BF55" s="552"/>
      <c r="BG55" s="574">
        <f t="shared" si="9"/>
        <v>0</v>
      </c>
      <c r="BH55" s="552"/>
      <c r="BI55" s="577">
        <f t="shared" si="10"/>
        <v>0</v>
      </c>
      <c r="BJ55" s="552"/>
      <c r="BK55" s="552"/>
      <c r="BL55" s="552"/>
      <c r="BM55" s="552"/>
      <c r="BN55" s="552"/>
      <c r="BO55" s="552"/>
      <c r="BP55" s="552"/>
      <c r="BQ55" s="552"/>
      <c r="BR55" s="552"/>
      <c r="BS55" s="552"/>
      <c r="BT55" s="552"/>
      <c r="BU55" s="552"/>
      <c r="BV55" s="552"/>
      <c r="BW55" s="552"/>
    </row>
    <row r="56" spans="1:75">
      <c r="A56" s="552"/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 t="e">
        <f>VLOOKUP(L56,'償却率（定額法）'!$B$6:$C$104,2)</f>
        <v>#N/A</v>
      </c>
      <c r="N56" s="572"/>
      <c r="O56" s="572"/>
      <c r="P56" s="573">
        <f t="shared" si="5"/>
        <v>0</v>
      </c>
      <c r="Q56" s="574">
        <f t="shared" si="0"/>
        <v>1900</v>
      </c>
      <c r="R56" s="574">
        <f t="shared" si="6"/>
        <v>1</v>
      </c>
      <c r="S56" s="574">
        <f t="shared" si="7"/>
        <v>0</v>
      </c>
      <c r="T56" s="552" t="str">
        <f t="shared" si="1"/>
        <v/>
      </c>
      <c r="U56" s="575"/>
      <c r="V56" s="552"/>
      <c r="W56" s="552"/>
      <c r="X56" s="576">
        <f t="shared" si="11"/>
        <v>0</v>
      </c>
      <c r="Y56" s="576">
        <f t="shared" si="3"/>
        <v>0</v>
      </c>
      <c r="Z56" s="552"/>
      <c r="AA56" s="552"/>
      <c r="AB56" s="552"/>
      <c r="AC56" s="552"/>
      <c r="AD56" s="552"/>
      <c r="AE56" s="552"/>
      <c r="AF56" s="552"/>
      <c r="AG56" s="552"/>
      <c r="AH56" s="552"/>
      <c r="AI56" s="552"/>
      <c r="AJ56" s="552"/>
      <c r="AK56" s="552"/>
      <c r="AL56" s="552"/>
      <c r="AM56" s="552"/>
      <c r="AN56" s="582">
        <f t="shared" si="4"/>
        <v>0</v>
      </c>
      <c r="AO56" s="552"/>
      <c r="AP56" s="577">
        <f t="shared" si="8"/>
        <v>0</v>
      </c>
      <c r="AQ56" s="552"/>
      <c r="AR56" s="552"/>
      <c r="AS56" s="552"/>
      <c r="AT56" s="552"/>
      <c r="AU56" s="552"/>
      <c r="AV56" s="552"/>
      <c r="AW56" s="552"/>
      <c r="AX56" s="552"/>
      <c r="AY56" s="552"/>
      <c r="AZ56" s="552"/>
      <c r="BA56" s="552"/>
      <c r="BB56" s="552"/>
      <c r="BC56" s="552"/>
      <c r="BD56" s="552"/>
      <c r="BE56" s="552"/>
      <c r="BF56" s="552"/>
      <c r="BG56" s="574">
        <f t="shared" si="9"/>
        <v>0</v>
      </c>
      <c r="BH56" s="552"/>
      <c r="BI56" s="577">
        <f t="shared" si="10"/>
        <v>0</v>
      </c>
      <c r="BJ56" s="552"/>
      <c r="BK56" s="552"/>
      <c r="BL56" s="552"/>
      <c r="BM56" s="552"/>
      <c r="BN56" s="552"/>
      <c r="BO56" s="552"/>
      <c r="BP56" s="552"/>
      <c r="BQ56" s="552"/>
      <c r="BR56" s="552"/>
      <c r="BS56" s="552"/>
      <c r="BT56" s="552"/>
      <c r="BU56" s="552"/>
      <c r="BV56" s="552"/>
      <c r="BW56" s="552"/>
    </row>
    <row r="57" spans="1:75">
      <c r="A57" s="552"/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 t="e">
        <f>VLOOKUP(L57,'償却率（定額法）'!$B$6:$C$104,2)</f>
        <v>#N/A</v>
      </c>
      <c r="N57" s="572"/>
      <c r="O57" s="572"/>
      <c r="P57" s="573">
        <f t="shared" si="5"/>
        <v>0</v>
      </c>
      <c r="Q57" s="574">
        <f t="shared" si="0"/>
        <v>1900</v>
      </c>
      <c r="R57" s="574">
        <f t="shared" si="6"/>
        <v>1</v>
      </c>
      <c r="S57" s="574">
        <f t="shared" si="7"/>
        <v>0</v>
      </c>
      <c r="T57" s="552" t="str">
        <f t="shared" si="1"/>
        <v/>
      </c>
      <c r="U57" s="575"/>
      <c r="V57" s="552"/>
      <c r="W57" s="552"/>
      <c r="X57" s="576">
        <f t="shared" si="11"/>
        <v>0</v>
      </c>
      <c r="Y57" s="576">
        <f t="shared" si="3"/>
        <v>0</v>
      </c>
      <c r="Z57" s="552"/>
      <c r="AA57" s="552"/>
      <c r="AB57" s="552"/>
      <c r="AC57" s="552"/>
      <c r="AD57" s="552"/>
      <c r="AE57" s="552"/>
      <c r="AF57" s="552"/>
      <c r="AG57" s="552"/>
      <c r="AH57" s="552"/>
      <c r="AI57" s="552"/>
      <c r="AJ57" s="552"/>
      <c r="AK57" s="552"/>
      <c r="AL57" s="552"/>
      <c r="AM57" s="552"/>
      <c r="AN57" s="582">
        <f t="shared" si="4"/>
        <v>0</v>
      </c>
      <c r="AO57" s="552"/>
      <c r="AP57" s="577">
        <f t="shared" si="8"/>
        <v>0</v>
      </c>
      <c r="AQ57" s="552"/>
      <c r="AR57" s="552"/>
      <c r="AS57" s="552"/>
      <c r="AT57" s="552"/>
      <c r="AU57" s="552"/>
      <c r="AV57" s="552"/>
      <c r="AW57" s="552"/>
      <c r="AX57" s="552"/>
      <c r="AY57" s="552"/>
      <c r="AZ57" s="552"/>
      <c r="BA57" s="552"/>
      <c r="BB57" s="552"/>
      <c r="BC57" s="552"/>
      <c r="BD57" s="552"/>
      <c r="BE57" s="552"/>
      <c r="BF57" s="552"/>
      <c r="BG57" s="574">
        <f t="shared" si="9"/>
        <v>0</v>
      </c>
      <c r="BH57" s="552"/>
      <c r="BI57" s="577">
        <f t="shared" si="10"/>
        <v>0</v>
      </c>
      <c r="BJ57" s="552"/>
      <c r="BK57" s="552"/>
      <c r="BL57" s="552"/>
      <c r="BM57" s="552"/>
      <c r="BN57" s="552"/>
      <c r="BO57" s="552"/>
      <c r="BP57" s="552"/>
      <c r="BQ57" s="552"/>
      <c r="BR57" s="552"/>
      <c r="BS57" s="552"/>
      <c r="BT57" s="552"/>
      <c r="BU57" s="552"/>
      <c r="BV57" s="552"/>
      <c r="BW57" s="552"/>
    </row>
    <row r="58" spans="1:75">
      <c r="A58" s="552"/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 t="e">
        <f>VLOOKUP(L58,'償却率（定額法）'!$B$6:$C$104,2)</f>
        <v>#N/A</v>
      </c>
      <c r="N58" s="572"/>
      <c r="O58" s="572"/>
      <c r="P58" s="573">
        <f t="shared" si="5"/>
        <v>0</v>
      </c>
      <c r="Q58" s="574">
        <f t="shared" si="0"/>
        <v>1900</v>
      </c>
      <c r="R58" s="574">
        <f t="shared" si="6"/>
        <v>1</v>
      </c>
      <c r="S58" s="574">
        <f t="shared" si="7"/>
        <v>0</v>
      </c>
      <c r="T58" s="552" t="str">
        <f t="shared" si="1"/>
        <v/>
      </c>
      <c r="U58" s="575"/>
      <c r="V58" s="552"/>
      <c r="W58" s="552"/>
      <c r="X58" s="576">
        <f t="shared" si="11"/>
        <v>0</v>
      </c>
      <c r="Y58" s="576">
        <f t="shared" si="3"/>
        <v>0</v>
      </c>
      <c r="Z58" s="552"/>
      <c r="AA58" s="552"/>
      <c r="AB58" s="552"/>
      <c r="AC58" s="552"/>
      <c r="AD58" s="552"/>
      <c r="AE58" s="552"/>
      <c r="AF58" s="552"/>
      <c r="AG58" s="552"/>
      <c r="AH58" s="552"/>
      <c r="AI58" s="552"/>
      <c r="AJ58" s="552"/>
      <c r="AK58" s="552"/>
      <c r="AL58" s="552"/>
      <c r="AM58" s="552"/>
      <c r="AN58" s="582">
        <f t="shared" si="4"/>
        <v>0</v>
      </c>
      <c r="AO58" s="552"/>
      <c r="AP58" s="577">
        <f t="shared" si="8"/>
        <v>0</v>
      </c>
      <c r="AQ58" s="552"/>
      <c r="AR58" s="552"/>
      <c r="AS58" s="552"/>
      <c r="AT58" s="552"/>
      <c r="AU58" s="552"/>
      <c r="AV58" s="552"/>
      <c r="AW58" s="552"/>
      <c r="AX58" s="552"/>
      <c r="AY58" s="552"/>
      <c r="AZ58" s="552"/>
      <c r="BA58" s="552"/>
      <c r="BB58" s="552"/>
      <c r="BC58" s="552"/>
      <c r="BD58" s="552"/>
      <c r="BE58" s="552"/>
      <c r="BF58" s="552"/>
      <c r="BG58" s="574">
        <f t="shared" si="9"/>
        <v>0</v>
      </c>
      <c r="BH58" s="552"/>
      <c r="BI58" s="577">
        <f t="shared" si="10"/>
        <v>0</v>
      </c>
      <c r="BJ58" s="552"/>
      <c r="BK58" s="552"/>
      <c r="BL58" s="552"/>
      <c r="BM58" s="552"/>
      <c r="BN58" s="552"/>
      <c r="BO58" s="552"/>
      <c r="BP58" s="552"/>
      <c r="BQ58" s="552"/>
      <c r="BR58" s="552"/>
      <c r="BS58" s="552"/>
      <c r="BT58" s="552"/>
      <c r="BU58" s="552"/>
      <c r="BV58" s="552"/>
      <c r="BW58" s="552"/>
    </row>
    <row r="59" spans="1:75">
      <c r="A59" s="552"/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 t="e">
        <f>VLOOKUP(L59,'償却率（定額法）'!$B$6:$C$104,2)</f>
        <v>#N/A</v>
      </c>
      <c r="N59" s="572"/>
      <c r="O59" s="572"/>
      <c r="P59" s="573">
        <f t="shared" si="5"/>
        <v>0</v>
      </c>
      <c r="Q59" s="574">
        <f t="shared" si="0"/>
        <v>1900</v>
      </c>
      <c r="R59" s="574">
        <f t="shared" si="6"/>
        <v>1</v>
      </c>
      <c r="S59" s="574">
        <f t="shared" si="7"/>
        <v>0</v>
      </c>
      <c r="T59" s="552" t="str">
        <f t="shared" si="1"/>
        <v/>
      </c>
      <c r="U59" s="575"/>
      <c r="V59" s="552"/>
      <c r="W59" s="552"/>
      <c r="X59" s="576">
        <f t="shared" si="11"/>
        <v>0</v>
      </c>
      <c r="Y59" s="576">
        <f t="shared" si="3"/>
        <v>0</v>
      </c>
      <c r="Z59" s="552"/>
      <c r="AA59" s="552"/>
      <c r="AB59" s="552"/>
      <c r="AC59" s="552"/>
      <c r="AD59" s="552"/>
      <c r="AE59" s="552"/>
      <c r="AF59" s="552"/>
      <c r="AG59" s="552"/>
      <c r="AH59" s="552"/>
      <c r="AI59" s="552"/>
      <c r="AJ59" s="552"/>
      <c r="AK59" s="552"/>
      <c r="AL59" s="552"/>
      <c r="AM59" s="552"/>
      <c r="AN59" s="582">
        <f t="shared" si="4"/>
        <v>0</v>
      </c>
      <c r="AO59" s="552"/>
      <c r="AP59" s="577">
        <f t="shared" si="8"/>
        <v>0</v>
      </c>
      <c r="AQ59" s="552"/>
      <c r="AR59" s="552"/>
      <c r="AS59" s="552"/>
      <c r="AT59" s="552"/>
      <c r="AU59" s="552"/>
      <c r="AV59" s="552"/>
      <c r="AW59" s="552"/>
      <c r="AX59" s="552"/>
      <c r="AY59" s="552"/>
      <c r="AZ59" s="552"/>
      <c r="BA59" s="552"/>
      <c r="BB59" s="552"/>
      <c r="BC59" s="552"/>
      <c r="BD59" s="552"/>
      <c r="BE59" s="552"/>
      <c r="BF59" s="552"/>
      <c r="BG59" s="574">
        <f t="shared" si="9"/>
        <v>0</v>
      </c>
      <c r="BH59" s="552"/>
      <c r="BI59" s="577">
        <f t="shared" si="10"/>
        <v>0</v>
      </c>
      <c r="BJ59" s="552"/>
      <c r="BK59" s="552"/>
      <c r="BL59" s="552"/>
      <c r="BM59" s="552"/>
      <c r="BN59" s="552"/>
      <c r="BO59" s="552"/>
      <c r="BP59" s="552"/>
      <c r="BQ59" s="552"/>
      <c r="BR59" s="552"/>
      <c r="BS59" s="552"/>
      <c r="BT59" s="552"/>
      <c r="BU59" s="552"/>
      <c r="BV59" s="552"/>
      <c r="BW59" s="552"/>
    </row>
    <row r="60" spans="1:75">
      <c r="A60" s="552"/>
      <c r="B60" s="552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 t="e">
        <f>VLOOKUP(L60,'償却率（定額法）'!$B$6:$C$104,2)</f>
        <v>#N/A</v>
      </c>
      <c r="N60" s="572"/>
      <c r="O60" s="572"/>
      <c r="P60" s="573">
        <f t="shared" si="5"/>
        <v>0</v>
      </c>
      <c r="Q60" s="574">
        <f t="shared" si="0"/>
        <v>1900</v>
      </c>
      <c r="R60" s="574">
        <f t="shared" si="6"/>
        <v>1</v>
      </c>
      <c r="S60" s="574">
        <f t="shared" si="7"/>
        <v>0</v>
      </c>
      <c r="T60" s="552" t="str">
        <f t="shared" si="1"/>
        <v/>
      </c>
      <c r="U60" s="575"/>
      <c r="V60" s="552"/>
      <c r="W60" s="552"/>
      <c r="X60" s="576">
        <f t="shared" si="11"/>
        <v>0</v>
      </c>
      <c r="Y60" s="576">
        <f t="shared" si="3"/>
        <v>0</v>
      </c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82">
        <f t="shared" si="4"/>
        <v>0</v>
      </c>
      <c r="AO60" s="552"/>
      <c r="AP60" s="577">
        <f t="shared" si="8"/>
        <v>0</v>
      </c>
      <c r="AQ60" s="552"/>
      <c r="AR60" s="552"/>
      <c r="AS60" s="552"/>
      <c r="AT60" s="552"/>
      <c r="AU60" s="552"/>
      <c r="AV60" s="552"/>
      <c r="AW60" s="552"/>
      <c r="AX60" s="552"/>
      <c r="AY60" s="552"/>
      <c r="AZ60" s="552"/>
      <c r="BA60" s="552"/>
      <c r="BB60" s="552"/>
      <c r="BC60" s="552"/>
      <c r="BD60" s="552"/>
      <c r="BE60" s="552"/>
      <c r="BF60" s="552"/>
      <c r="BG60" s="574">
        <f t="shared" si="9"/>
        <v>0</v>
      </c>
      <c r="BH60" s="552"/>
      <c r="BI60" s="577">
        <f t="shared" si="10"/>
        <v>0</v>
      </c>
      <c r="BJ60" s="552"/>
      <c r="BK60" s="552"/>
      <c r="BL60" s="552"/>
      <c r="BM60" s="552"/>
      <c r="BN60" s="552"/>
      <c r="BO60" s="552"/>
      <c r="BP60" s="552"/>
      <c r="BQ60" s="552"/>
      <c r="BR60" s="552"/>
      <c r="BS60" s="552"/>
      <c r="BT60" s="552"/>
      <c r="BU60" s="552"/>
      <c r="BV60" s="552"/>
      <c r="BW60" s="552"/>
    </row>
    <row r="61" spans="1:75">
      <c r="A61" s="552"/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 t="e">
        <f>VLOOKUP(L61,'償却率（定額法）'!$B$6:$C$104,2)</f>
        <v>#N/A</v>
      </c>
      <c r="N61" s="572"/>
      <c r="O61" s="572"/>
      <c r="P61" s="573">
        <f t="shared" si="5"/>
        <v>0</v>
      </c>
      <c r="Q61" s="574">
        <f t="shared" si="0"/>
        <v>1900</v>
      </c>
      <c r="R61" s="574">
        <f t="shared" si="6"/>
        <v>1</v>
      </c>
      <c r="S61" s="574">
        <f t="shared" si="7"/>
        <v>0</v>
      </c>
      <c r="T61" s="552" t="str">
        <f t="shared" si="1"/>
        <v/>
      </c>
      <c r="U61" s="575"/>
      <c r="V61" s="552"/>
      <c r="W61" s="552"/>
      <c r="X61" s="576">
        <f t="shared" si="11"/>
        <v>0</v>
      </c>
      <c r="Y61" s="576">
        <f t="shared" si="3"/>
        <v>0</v>
      </c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  <c r="AJ61" s="552"/>
      <c r="AK61" s="552"/>
      <c r="AL61" s="552"/>
      <c r="AM61" s="552"/>
      <c r="AN61" s="582">
        <f t="shared" si="4"/>
        <v>0</v>
      </c>
      <c r="AO61" s="552"/>
      <c r="AP61" s="577">
        <f t="shared" si="8"/>
        <v>0</v>
      </c>
      <c r="AQ61" s="552"/>
      <c r="AR61" s="552"/>
      <c r="AS61" s="552"/>
      <c r="AT61" s="552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2"/>
      <c r="BF61" s="552"/>
      <c r="BG61" s="574">
        <f t="shared" si="9"/>
        <v>0</v>
      </c>
      <c r="BH61" s="552"/>
      <c r="BI61" s="577">
        <f t="shared" si="10"/>
        <v>0</v>
      </c>
      <c r="BJ61" s="552"/>
      <c r="BK61" s="552"/>
      <c r="BL61" s="552"/>
      <c r="BM61" s="552"/>
      <c r="BN61" s="552"/>
      <c r="BO61" s="552"/>
      <c r="BP61" s="552"/>
      <c r="BQ61" s="552"/>
      <c r="BR61" s="552"/>
      <c r="BS61" s="552"/>
      <c r="BT61" s="552"/>
      <c r="BU61" s="552"/>
      <c r="BV61" s="552"/>
      <c r="BW61" s="552"/>
    </row>
    <row r="62" spans="1:75">
      <c r="A62" s="552"/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 t="e">
        <f>VLOOKUP(L62,'償却率（定額法）'!$B$6:$C$104,2)</f>
        <v>#N/A</v>
      </c>
      <c r="N62" s="572"/>
      <c r="O62" s="572"/>
      <c r="P62" s="573">
        <f t="shared" si="5"/>
        <v>0</v>
      </c>
      <c r="Q62" s="574">
        <f t="shared" si="0"/>
        <v>1900</v>
      </c>
      <c r="R62" s="574">
        <f t="shared" si="6"/>
        <v>1</v>
      </c>
      <c r="S62" s="574">
        <f t="shared" si="7"/>
        <v>0</v>
      </c>
      <c r="T62" s="552" t="str">
        <f t="shared" si="1"/>
        <v/>
      </c>
      <c r="U62" s="575"/>
      <c r="V62" s="552"/>
      <c r="W62" s="552"/>
      <c r="X62" s="576">
        <f t="shared" si="11"/>
        <v>0</v>
      </c>
      <c r="Y62" s="576">
        <f t="shared" si="3"/>
        <v>0</v>
      </c>
      <c r="Z62" s="552"/>
      <c r="AA62" s="552"/>
      <c r="AB62" s="552"/>
      <c r="AC62" s="552"/>
      <c r="AD62" s="552"/>
      <c r="AE62" s="552"/>
      <c r="AF62" s="552"/>
      <c r="AG62" s="552"/>
      <c r="AH62" s="552"/>
      <c r="AI62" s="552"/>
      <c r="AJ62" s="552"/>
      <c r="AK62" s="552"/>
      <c r="AL62" s="552"/>
      <c r="AM62" s="552"/>
      <c r="AN62" s="582">
        <f t="shared" si="4"/>
        <v>0</v>
      </c>
      <c r="AO62" s="552"/>
      <c r="AP62" s="577">
        <f t="shared" si="8"/>
        <v>0</v>
      </c>
      <c r="AQ62" s="552"/>
      <c r="AR62" s="552"/>
      <c r="AS62" s="552"/>
      <c r="AT62" s="552"/>
      <c r="AU62" s="552"/>
      <c r="AV62" s="552"/>
      <c r="AW62" s="552"/>
      <c r="AX62" s="552"/>
      <c r="AY62" s="552"/>
      <c r="AZ62" s="552"/>
      <c r="BA62" s="552"/>
      <c r="BB62" s="552"/>
      <c r="BC62" s="552"/>
      <c r="BD62" s="552"/>
      <c r="BE62" s="552"/>
      <c r="BF62" s="552"/>
      <c r="BG62" s="574">
        <f t="shared" si="9"/>
        <v>0</v>
      </c>
      <c r="BH62" s="552"/>
      <c r="BI62" s="577">
        <f t="shared" si="10"/>
        <v>0</v>
      </c>
      <c r="BJ62" s="552"/>
      <c r="BK62" s="552"/>
      <c r="BL62" s="552"/>
      <c r="BM62" s="552"/>
      <c r="BN62" s="552"/>
      <c r="BO62" s="552"/>
      <c r="BP62" s="552"/>
      <c r="BQ62" s="552"/>
      <c r="BR62" s="552"/>
      <c r="BS62" s="552"/>
      <c r="BT62" s="552"/>
      <c r="BU62" s="552"/>
      <c r="BV62" s="552"/>
      <c r="BW62" s="552"/>
    </row>
    <row r="63" spans="1:75">
      <c r="A63" s="552"/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 t="e">
        <f>VLOOKUP(L63,'償却率（定額法）'!$B$6:$C$104,2)</f>
        <v>#N/A</v>
      </c>
      <c r="N63" s="572"/>
      <c r="O63" s="572"/>
      <c r="P63" s="573">
        <f t="shared" si="5"/>
        <v>0</v>
      </c>
      <c r="Q63" s="574">
        <f t="shared" si="0"/>
        <v>1900</v>
      </c>
      <c r="R63" s="574">
        <f t="shared" si="6"/>
        <v>1</v>
      </c>
      <c r="S63" s="574">
        <f t="shared" si="7"/>
        <v>0</v>
      </c>
      <c r="T63" s="552" t="str">
        <f t="shared" si="1"/>
        <v/>
      </c>
      <c r="U63" s="575"/>
      <c r="V63" s="552"/>
      <c r="W63" s="552"/>
      <c r="X63" s="576">
        <f t="shared" si="11"/>
        <v>0</v>
      </c>
      <c r="Y63" s="576">
        <f t="shared" si="3"/>
        <v>0</v>
      </c>
      <c r="Z63" s="552"/>
      <c r="AA63" s="552"/>
      <c r="AB63" s="552"/>
      <c r="AC63" s="552"/>
      <c r="AD63" s="552"/>
      <c r="AE63" s="552"/>
      <c r="AF63" s="552"/>
      <c r="AG63" s="552"/>
      <c r="AH63" s="552"/>
      <c r="AI63" s="552"/>
      <c r="AJ63" s="552"/>
      <c r="AK63" s="552"/>
      <c r="AL63" s="552"/>
      <c r="AM63" s="552"/>
      <c r="AN63" s="582">
        <f t="shared" si="4"/>
        <v>0</v>
      </c>
      <c r="AO63" s="552"/>
      <c r="AP63" s="577">
        <f t="shared" si="8"/>
        <v>0</v>
      </c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52"/>
      <c r="BD63" s="552"/>
      <c r="BE63" s="552"/>
      <c r="BF63" s="552"/>
      <c r="BG63" s="574">
        <f t="shared" si="9"/>
        <v>0</v>
      </c>
      <c r="BH63" s="552"/>
      <c r="BI63" s="577">
        <f t="shared" si="10"/>
        <v>0</v>
      </c>
      <c r="BJ63" s="552"/>
      <c r="BK63" s="552"/>
      <c r="BL63" s="552"/>
      <c r="BM63" s="552"/>
      <c r="BN63" s="552"/>
      <c r="BO63" s="552"/>
      <c r="BP63" s="552"/>
      <c r="BQ63" s="552"/>
      <c r="BR63" s="552"/>
      <c r="BS63" s="552"/>
      <c r="BT63" s="552"/>
      <c r="BU63" s="552"/>
      <c r="BV63" s="552"/>
      <c r="BW63" s="552"/>
    </row>
    <row r="64" spans="1:75">
      <c r="A64" s="552"/>
      <c r="B64" s="552"/>
      <c r="C64" s="552"/>
      <c r="D64" s="552"/>
      <c r="E64" s="552"/>
      <c r="F64" s="552"/>
      <c r="G64" s="552"/>
      <c r="H64" s="552"/>
      <c r="I64" s="552"/>
      <c r="J64" s="552"/>
      <c r="K64" s="552"/>
      <c r="L64" s="552"/>
      <c r="M64" s="552" t="e">
        <f>VLOOKUP(L64,'償却率（定額法）'!$B$6:$C$104,2)</f>
        <v>#N/A</v>
      </c>
      <c r="N64" s="572"/>
      <c r="O64" s="572"/>
      <c r="P64" s="573">
        <f t="shared" si="5"/>
        <v>0</v>
      </c>
      <c r="Q64" s="574">
        <f t="shared" si="0"/>
        <v>1900</v>
      </c>
      <c r="R64" s="574">
        <f t="shared" si="6"/>
        <v>1</v>
      </c>
      <c r="S64" s="574">
        <f t="shared" si="7"/>
        <v>0</v>
      </c>
      <c r="T64" s="552" t="str">
        <f t="shared" si="1"/>
        <v/>
      </c>
      <c r="U64" s="575"/>
      <c r="V64" s="552"/>
      <c r="W64" s="552"/>
      <c r="X64" s="576">
        <f t="shared" si="11"/>
        <v>0</v>
      </c>
      <c r="Y64" s="576">
        <f t="shared" si="3"/>
        <v>0</v>
      </c>
      <c r="Z64" s="552"/>
      <c r="AA64" s="552"/>
      <c r="AB64" s="552"/>
      <c r="AC64" s="552"/>
      <c r="AD64" s="552"/>
      <c r="AE64" s="552"/>
      <c r="AF64" s="552"/>
      <c r="AG64" s="552"/>
      <c r="AH64" s="552"/>
      <c r="AI64" s="552"/>
      <c r="AJ64" s="552"/>
      <c r="AK64" s="552"/>
      <c r="AL64" s="552"/>
      <c r="AM64" s="552"/>
      <c r="AN64" s="582">
        <f t="shared" si="4"/>
        <v>0</v>
      </c>
      <c r="AO64" s="552"/>
      <c r="AP64" s="577">
        <f t="shared" si="8"/>
        <v>0</v>
      </c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52"/>
      <c r="BD64" s="552"/>
      <c r="BE64" s="552"/>
      <c r="BF64" s="552"/>
      <c r="BG64" s="574">
        <f t="shared" si="9"/>
        <v>0</v>
      </c>
      <c r="BH64" s="552"/>
      <c r="BI64" s="577">
        <f t="shared" si="10"/>
        <v>0</v>
      </c>
      <c r="BJ64" s="552"/>
      <c r="BK64" s="552"/>
      <c r="BL64" s="552"/>
      <c r="BM64" s="552"/>
      <c r="BN64" s="552"/>
      <c r="BO64" s="552"/>
      <c r="BP64" s="552"/>
      <c r="BQ64" s="552"/>
      <c r="BR64" s="552"/>
      <c r="BS64" s="552"/>
      <c r="BT64" s="552"/>
      <c r="BU64" s="552"/>
      <c r="BV64" s="552"/>
      <c r="BW64" s="552"/>
    </row>
    <row r="65" spans="1:75">
      <c r="A65" s="552"/>
      <c r="B65" s="552"/>
      <c r="C65" s="552"/>
      <c r="D65" s="552"/>
      <c r="E65" s="552"/>
      <c r="F65" s="552"/>
      <c r="G65" s="552"/>
      <c r="H65" s="552"/>
      <c r="I65" s="552"/>
      <c r="J65" s="552"/>
      <c r="K65" s="552"/>
      <c r="L65" s="552"/>
      <c r="M65" s="552" t="e">
        <f>VLOOKUP(L65,'償却率（定額法）'!$B$6:$C$104,2)</f>
        <v>#N/A</v>
      </c>
      <c r="N65" s="572"/>
      <c r="O65" s="572"/>
      <c r="P65" s="573">
        <f t="shared" si="5"/>
        <v>0</v>
      </c>
      <c r="Q65" s="574">
        <f t="shared" si="0"/>
        <v>1900</v>
      </c>
      <c r="R65" s="574">
        <f t="shared" si="6"/>
        <v>1</v>
      </c>
      <c r="S65" s="574">
        <f t="shared" si="7"/>
        <v>0</v>
      </c>
      <c r="T65" s="552" t="str">
        <f t="shared" si="1"/>
        <v/>
      </c>
      <c r="U65" s="575"/>
      <c r="V65" s="552"/>
      <c r="W65" s="552"/>
      <c r="X65" s="576">
        <f t="shared" si="11"/>
        <v>0</v>
      </c>
      <c r="Y65" s="576">
        <f t="shared" si="3"/>
        <v>0</v>
      </c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82">
        <f t="shared" si="4"/>
        <v>0</v>
      </c>
      <c r="AO65" s="552"/>
      <c r="AP65" s="577">
        <f t="shared" si="8"/>
        <v>0</v>
      </c>
      <c r="AQ65" s="552"/>
      <c r="AR65" s="552"/>
      <c r="AS65" s="552"/>
      <c r="AT65" s="552"/>
      <c r="AU65" s="552"/>
      <c r="AV65" s="552"/>
      <c r="AW65" s="552"/>
      <c r="AX65" s="552"/>
      <c r="AY65" s="552"/>
      <c r="AZ65" s="552"/>
      <c r="BA65" s="552"/>
      <c r="BB65" s="552"/>
      <c r="BC65" s="552"/>
      <c r="BD65" s="552"/>
      <c r="BE65" s="552"/>
      <c r="BF65" s="552"/>
      <c r="BG65" s="574">
        <f t="shared" si="9"/>
        <v>0</v>
      </c>
      <c r="BH65" s="552"/>
      <c r="BI65" s="577">
        <f t="shared" si="10"/>
        <v>0</v>
      </c>
      <c r="BJ65" s="552"/>
      <c r="BK65" s="552"/>
      <c r="BL65" s="552"/>
      <c r="BM65" s="552"/>
      <c r="BN65" s="552"/>
      <c r="BO65" s="552"/>
      <c r="BP65" s="552"/>
      <c r="BQ65" s="552"/>
      <c r="BR65" s="552"/>
      <c r="BS65" s="552"/>
      <c r="BT65" s="552"/>
      <c r="BU65" s="552"/>
      <c r="BV65" s="552"/>
      <c r="BW65" s="552"/>
    </row>
    <row r="66" spans="1:75">
      <c r="A66" s="552"/>
      <c r="B66" s="552"/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 t="e">
        <f>VLOOKUP(L66,'償却率（定額法）'!$B$6:$C$104,2)</f>
        <v>#N/A</v>
      </c>
      <c r="N66" s="572"/>
      <c r="O66" s="572"/>
      <c r="P66" s="573">
        <f t="shared" si="5"/>
        <v>0</v>
      </c>
      <c r="Q66" s="574">
        <f t="shared" si="0"/>
        <v>1900</v>
      </c>
      <c r="R66" s="574">
        <f t="shared" si="6"/>
        <v>1</v>
      </c>
      <c r="S66" s="574">
        <f t="shared" si="7"/>
        <v>0</v>
      </c>
      <c r="T66" s="552" t="str">
        <f t="shared" si="1"/>
        <v/>
      </c>
      <c r="U66" s="575"/>
      <c r="V66" s="552"/>
      <c r="W66" s="552"/>
      <c r="X66" s="576">
        <f t="shared" si="11"/>
        <v>0</v>
      </c>
      <c r="Y66" s="576">
        <f t="shared" si="3"/>
        <v>0</v>
      </c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82">
        <f t="shared" si="4"/>
        <v>0</v>
      </c>
      <c r="AO66" s="552"/>
      <c r="AP66" s="577">
        <f t="shared" si="8"/>
        <v>0</v>
      </c>
      <c r="AQ66" s="552"/>
      <c r="AR66" s="552"/>
      <c r="AS66" s="552"/>
      <c r="AT66" s="552"/>
      <c r="AU66" s="552"/>
      <c r="AV66" s="552"/>
      <c r="AW66" s="552"/>
      <c r="AX66" s="552"/>
      <c r="AY66" s="552"/>
      <c r="AZ66" s="552"/>
      <c r="BA66" s="552"/>
      <c r="BB66" s="552"/>
      <c r="BC66" s="552"/>
      <c r="BD66" s="552"/>
      <c r="BE66" s="552"/>
      <c r="BF66" s="552"/>
      <c r="BG66" s="574">
        <f t="shared" si="9"/>
        <v>0</v>
      </c>
      <c r="BH66" s="552"/>
      <c r="BI66" s="577">
        <f t="shared" si="10"/>
        <v>0</v>
      </c>
      <c r="BJ66" s="552"/>
      <c r="BK66" s="552"/>
      <c r="BL66" s="552"/>
      <c r="BM66" s="552"/>
      <c r="BN66" s="552"/>
      <c r="BO66" s="552"/>
      <c r="BP66" s="552"/>
      <c r="BQ66" s="552"/>
      <c r="BR66" s="552"/>
      <c r="BS66" s="552"/>
      <c r="BT66" s="552"/>
      <c r="BU66" s="552"/>
      <c r="BV66" s="552"/>
      <c r="BW66" s="552"/>
    </row>
    <row r="67" spans="1:75">
      <c r="A67" s="552"/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 t="e">
        <f>VLOOKUP(L67,'償却率（定額法）'!$B$6:$C$104,2)</f>
        <v>#N/A</v>
      </c>
      <c r="N67" s="572"/>
      <c r="O67" s="572"/>
      <c r="P67" s="573">
        <f t="shared" si="5"/>
        <v>0</v>
      </c>
      <c r="Q67" s="574">
        <f t="shared" si="0"/>
        <v>1900</v>
      </c>
      <c r="R67" s="574">
        <f t="shared" si="6"/>
        <v>1</v>
      </c>
      <c r="S67" s="574">
        <f t="shared" si="7"/>
        <v>0</v>
      </c>
      <c r="T67" s="552" t="str">
        <f t="shared" si="1"/>
        <v/>
      </c>
      <c r="U67" s="575"/>
      <c r="V67" s="552"/>
      <c r="W67" s="552"/>
      <c r="X67" s="576">
        <f t="shared" si="11"/>
        <v>0</v>
      </c>
      <c r="Y67" s="576">
        <f t="shared" si="3"/>
        <v>0</v>
      </c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82">
        <f t="shared" si="4"/>
        <v>0</v>
      </c>
      <c r="AO67" s="552"/>
      <c r="AP67" s="577">
        <f t="shared" si="8"/>
        <v>0</v>
      </c>
      <c r="AQ67" s="552"/>
      <c r="AR67" s="552"/>
      <c r="AS67" s="552"/>
      <c r="AT67" s="552"/>
      <c r="AU67" s="552"/>
      <c r="AV67" s="552"/>
      <c r="AW67" s="552"/>
      <c r="AX67" s="552"/>
      <c r="AY67" s="552"/>
      <c r="AZ67" s="552"/>
      <c r="BA67" s="552"/>
      <c r="BB67" s="552"/>
      <c r="BC67" s="552"/>
      <c r="BD67" s="552"/>
      <c r="BE67" s="552"/>
      <c r="BF67" s="552"/>
      <c r="BG67" s="574">
        <f t="shared" si="9"/>
        <v>0</v>
      </c>
      <c r="BH67" s="552"/>
      <c r="BI67" s="577">
        <f t="shared" si="10"/>
        <v>0</v>
      </c>
      <c r="BJ67" s="552"/>
      <c r="BK67" s="552"/>
      <c r="BL67" s="552"/>
      <c r="BM67" s="552"/>
      <c r="BN67" s="552"/>
      <c r="BO67" s="552"/>
      <c r="BP67" s="552"/>
      <c r="BQ67" s="552"/>
      <c r="BR67" s="552"/>
      <c r="BS67" s="552"/>
      <c r="BT67" s="552"/>
      <c r="BU67" s="552"/>
      <c r="BV67" s="552"/>
      <c r="BW67" s="552"/>
    </row>
    <row r="68" spans="1:75">
      <c r="A68" s="552"/>
      <c r="B68" s="552"/>
      <c r="C68" s="552"/>
      <c r="D68" s="552"/>
      <c r="E68" s="552"/>
      <c r="F68" s="552"/>
      <c r="G68" s="552"/>
      <c r="H68" s="552"/>
      <c r="I68" s="552"/>
      <c r="J68" s="552"/>
      <c r="K68" s="552"/>
      <c r="L68" s="552"/>
      <c r="M68" s="552" t="e">
        <f>VLOOKUP(L68,'償却率（定額法）'!$B$6:$C$104,2)</f>
        <v>#N/A</v>
      </c>
      <c r="N68" s="572"/>
      <c r="O68" s="572"/>
      <c r="P68" s="573">
        <f t="shared" si="5"/>
        <v>0</v>
      </c>
      <c r="Q68" s="574">
        <f t="shared" si="0"/>
        <v>1900</v>
      </c>
      <c r="R68" s="574">
        <f t="shared" si="6"/>
        <v>1</v>
      </c>
      <c r="S68" s="574">
        <f t="shared" si="7"/>
        <v>0</v>
      </c>
      <c r="T68" s="552" t="str">
        <f t="shared" si="1"/>
        <v/>
      </c>
      <c r="U68" s="575"/>
      <c r="V68" s="552"/>
      <c r="W68" s="552"/>
      <c r="X68" s="576">
        <f t="shared" si="11"/>
        <v>0</v>
      </c>
      <c r="Y68" s="576">
        <f t="shared" si="3"/>
        <v>0</v>
      </c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82">
        <f t="shared" si="4"/>
        <v>0</v>
      </c>
      <c r="AO68" s="552"/>
      <c r="AP68" s="577">
        <f t="shared" si="8"/>
        <v>0</v>
      </c>
      <c r="AQ68" s="552"/>
      <c r="AR68" s="552"/>
      <c r="AS68" s="552"/>
      <c r="AT68" s="552"/>
      <c r="AU68" s="552"/>
      <c r="AV68" s="552"/>
      <c r="AW68" s="552"/>
      <c r="AX68" s="552"/>
      <c r="AY68" s="552"/>
      <c r="AZ68" s="552"/>
      <c r="BA68" s="552"/>
      <c r="BB68" s="552"/>
      <c r="BC68" s="552"/>
      <c r="BD68" s="552"/>
      <c r="BE68" s="552"/>
      <c r="BF68" s="552"/>
      <c r="BG68" s="574">
        <f t="shared" si="9"/>
        <v>0</v>
      </c>
      <c r="BH68" s="552"/>
      <c r="BI68" s="577">
        <f t="shared" si="10"/>
        <v>0</v>
      </c>
      <c r="BJ68" s="552"/>
      <c r="BK68" s="552"/>
      <c r="BL68" s="552"/>
      <c r="BM68" s="552"/>
      <c r="BN68" s="552"/>
      <c r="BO68" s="552"/>
      <c r="BP68" s="552"/>
      <c r="BQ68" s="552"/>
      <c r="BR68" s="552"/>
      <c r="BS68" s="552"/>
      <c r="BT68" s="552"/>
      <c r="BU68" s="552"/>
      <c r="BV68" s="552"/>
      <c r="BW68" s="552"/>
    </row>
    <row r="69" spans="1:75">
      <c r="A69" s="552"/>
      <c r="B69" s="552"/>
      <c r="C69" s="552"/>
      <c r="D69" s="552"/>
      <c r="E69" s="552"/>
      <c r="F69" s="552"/>
      <c r="G69" s="552"/>
      <c r="H69" s="552"/>
      <c r="I69" s="552"/>
      <c r="J69" s="552"/>
      <c r="K69" s="552"/>
      <c r="L69" s="552"/>
      <c r="M69" s="552" t="e">
        <f>VLOOKUP(L69,'償却率（定額法）'!$B$6:$C$104,2)</f>
        <v>#N/A</v>
      </c>
      <c r="N69" s="572"/>
      <c r="O69" s="572"/>
      <c r="P69" s="573">
        <f t="shared" si="5"/>
        <v>0</v>
      </c>
      <c r="Q69" s="574">
        <f t="shared" si="0"/>
        <v>1900</v>
      </c>
      <c r="R69" s="574">
        <f t="shared" si="6"/>
        <v>1</v>
      </c>
      <c r="S69" s="574">
        <f t="shared" si="7"/>
        <v>0</v>
      </c>
      <c r="T69" s="552" t="str">
        <f t="shared" si="1"/>
        <v/>
      </c>
      <c r="U69" s="575"/>
      <c r="V69" s="552"/>
      <c r="W69" s="552"/>
      <c r="X69" s="576">
        <f t="shared" ref="X69:X100" si="12">IF(BG69=0,0,IF(BG69&gt;L69,U69-1,ROUND((U69*M69)*(BG69-1),0)))</f>
        <v>0</v>
      </c>
      <c r="Y69" s="576">
        <f t="shared" ref="Y69:Y100" si="13">U69-X69</f>
        <v>0</v>
      </c>
      <c r="Z69" s="552"/>
      <c r="AA69" s="552"/>
      <c r="AB69" s="552"/>
      <c r="AC69" s="552"/>
      <c r="AD69" s="552"/>
      <c r="AE69" s="552"/>
      <c r="AF69" s="552"/>
      <c r="AG69" s="552"/>
      <c r="AH69" s="552"/>
      <c r="AI69" s="552"/>
      <c r="AJ69" s="552"/>
      <c r="AK69" s="552"/>
      <c r="AL69" s="552"/>
      <c r="AM69" s="552"/>
      <c r="AN69" s="582">
        <f t="shared" ref="AN69:AN100" si="14">IF(BG69=0,0,IF(BG69=L69,Y69-1,IF(Y69=1,0,ROUND(U69*M69,0))))</f>
        <v>0</v>
      </c>
      <c r="AO69" s="552"/>
      <c r="AP69" s="577">
        <f t="shared" si="8"/>
        <v>0</v>
      </c>
      <c r="AQ69" s="552"/>
      <c r="AR69" s="552"/>
      <c r="AS69" s="552"/>
      <c r="AT69" s="552"/>
      <c r="AU69" s="552"/>
      <c r="AV69" s="552"/>
      <c r="AW69" s="552"/>
      <c r="AX69" s="552"/>
      <c r="AY69" s="552"/>
      <c r="AZ69" s="552"/>
      <c r="BA69" s="552"/>
      <c r="BB69" s="552"/>
      <c r="BC69" s="552"/>
      <c r="BD69" s="552"/>
      <c r="BE69" s="552"/>
      <c r="BF69" s="552"/>
      <c r="BG69" s="574">
        <f t="shared" si="9"/>
        <v>0</v>
      </c>
      <c r="BH69" s="552"/>
      <c r="BI69" s="577">
        <f t="shared" si="10"/>
        <v>0</v>
      </c>
      <c r="BJ69" s="552"/>
      <c r="BK69" s="552"/>
      <c r="BL69" s="552"/>
      <c r="BM69" s="552"/>
      <c r="BN69" s="552"/>
      <c r="BO69" s="552"/>
      <c r="BP69" s="552"/>
      <c r="BQ69" s="552"/>
      <c r="BR69" s="552"/>
      <c r="BS69" s="552"/>
      <c r="BT69" s="552"/>
      <c r="BU69" s="552"/>
      <c r="BV69" s="552"/>
      <c r="BW69" s="552"/>
    </row>
    <row r="70" spans="1:75">
      <c r="A70" s="552"/>
      <c r="B70" s="552"/>
      <c r="C70" s="552"/>
      <c r="D70" s="552"/>
      <c r="E70" s="552"/>
      <c r="F70" s="552"/>
      <c r="G70" s="552"/>
      <c r="H70" s="552"/>
      <c r="I70" s="552"/>
      <c r="J70" s="552"/>
      <c r="K70" s="552"/>
      <c r="L70" s="552"/>
      <c r="M70" s="552" t="e">
        <f>VLOOKUP(L70,'償却率（定額法）'!$B$6:$C$104,2)</f>
        <v>#N/A</v>
      </c>
      <c r="N70" s="572"/>
      <c r="O70" s="572"/>
      <c r="P70" s="573">
        <f t="shared" ref="P70:P100" si="15">IF(O70="",N70,O70)</f>
        <v>0</v>
      </c>
      <c r="Q70" s="574">
        <f t="shared" ref="Q70:Q100" si="16">YEAR(P70)</f>
        <v>1900</v>
      </c>
      <c r="R70" s="574">
        <f t="shared" ref="R70:R100" si="17">MONTH(P70)</f>
        <v>1</v>
      </c>
      <c r="S70" s="574">
        <f t="shared" ref="S70:S100" si="18">DAY(N70)</f>
        <v>0</v>
      </c>
      <c r="T70" s="552" t="str">
        <f t="shared" si="1"/>
        <v/>
      </c>
      <c r="U70" s="575"/>
      <c r="V70" s="552"/>
      <c r="W70" s="552"/>
      <c r="X70" s="576">
        <f t="shared" si="12"/>
        <v>0</v>
      </c>
      <c r="Y70" s="576">
        <f t="shared" si="13"/>
        <v>0</v>
      </c>
      <c r="Z70" s="552"/>
      <c r="AA70" s="552"/>
      <c r="AB70" s="552"/>
      <c r="AC70" s="552"/>
      <c r="AD70" s="552"/>
      <c r="AE70" s="552"/>
      <c r="AF70" s="552"/>
      <c r="AG70" s="552"/>
      <c r="AH70" s="552"/>
      <c r="AI70" s="552"/>
      <c r="AJ70" s="552"/>
      <c r="AK70" s="552"/>
      <c r="AL70" s="552"/>
      <c r="AM70" s="552"/>
      <c r="AN70" s="582">
        <f t="shared" si="14"/>
        <v>0</v>
      </c>
      <c r="AO70" s="552"/>
      <c r="AP70" s="577">
        <f t="shared" ref="AP70:AP100" si="19">Y70-AN70</f>
        <v>0</v>
      </c>
      <c r="AQ70" s="552"/>
      <c r="AR70" s="552"/>
      <c r="AS70" s="552"/>
      <c r="AT70" s="552"/>
      <c r="AU70" s="552"/>
      <c r="AV70" s="552"/>
      <c r="AW70" s="552"/>
      <c r="AX70" s="552"/>
      <c r="AY70" s="552"/>
      <c r="AZ70" s="552"/>
      <c r="BA70" s="552"/>
      <c r="BB70" s="552"/>
      <c r="BC70" s="552"/>
      <c r="BD70" s="552"/>
      <c r="BE70" s="552"/>
      <c r="BF70" s="552"/>
      <c r="BG70" s="574">
        <f t="shared" ref="BG70:BG100" si="20">IF(T70="",0,$O$1-T70)</f>
        <v>0</v>
      </c>
      <c r="BH70" s="552"/>
      <c r="BI70" s="577">
        <f t="shared" ref="BI70:BI100" si="21">U70-AP70</f>
        <v>0</v>
      </c>
      <c r="BJ70" s="552"/>
      <c r="BK70" s="552"/>
      <c r="BL70" s="552"/>
      <c r="BM70" s="552"/>
      <c r="BN70" s="552"/>
      <c r="BO70" s="552"/>
      <c r="BP70" s="552"/>
      <c r="BQ70" s="552"/>
      <c r="BR70" s="552"/>
      <c r="BS70" s="552"/>
      <c r="BT70" s="552"/>
      <c r="BU70" s="552"/>
      <c r="BV70" s="552"/>
      <c r="BW70" s="552"/>
    </row>
    <row r="71" spans="1:75">
      <c r="A71" s="552"/>
      <c r="B71" s="552"/>
      <c r="C71" s="552"/>
      <c r="D71" s="552"/>
      <c r="E71" s="552"/>
      <c r="F71" s="552"/>
      <c r="G71" s="552"/>
      <c r="H71" s="552"/>
      <c r="I71" s="552"/>
      <c r="J71" s="552"/>
      <c r="K71" s="552"/>
      <c r="L71" s="552"/>
      <c r="M71" s="552" t="e">
        <f>VLOOKUP(L71,'償却率（定額法）'!$B$6:$C$104,2)</f>
        <v>#N/A</v>
      </c>
      <c r="N71" s="572"/>
      <c r="O71" s="572"/>
      <c r="P71" s="573">
        <f t="shared" si="15"/>
        <v>0</v>
      </c>
      <c r="Q71" s="574">
        <f t="shared" si="16"/>
        <v>1900</v>
      </c>
      <c r="R71" s="574">
        <f t="shared" si="17"/>
        <v>1</v>
      </c>
      <c r="S71" s="574">
        <f t="shared" si="18"/>
        <v>0</v>
      </c>
      <c r="T71" s="552" t="str">
        <f t="shared" si="1"/>
        <v/>
      </c>
      <c r="U71" s="575"/>
      <c r="V71" s="552"/>
      <c r="W71" s="552"/>
      <c r="X71" s="576">
        <f t="shared" si="12"/>
        <v>0</v>
      </c>
      <c r="Y71" s="576">
        <f t="shared" si="13"/>
        <v>0</v>
      </c>
      <c r="Z71" s="552"/>
      <c r="AA71" s="552"/>
      <c r="AB71" s="552"/>
      <c r="AC71" s="552"/>
      <c r="AD71" s="552"/>
      <c r="AE71" s="552"/>
      <c r="AF71" s="552"/>
      <c r="AG71" s="552"/>
      <c r="AH71" s="552"/>
      <c r="AI71" s="552"/>
      <c r="AJ71" s="552"/>
      <c r="AK71" s="552"/>
      <c r="AL71" s="552"/>
      <c r="AM71" s="552"/>
      <c r="AN71" s="582">
        <f t="shared" si="14"/>
        <v>0</v>
      </c>
      <c r="AO71" s="552"/>
      <c r="AP71" s="577">
        <f t="shared" si="19"/>
        <v>0</v>
      </c>
      <c r="AQ71" s="552"/>
      <c r="AR71" s="552"/>
      <c r="AS71" s="552"/>
      <c r="AT71" s="552"/>
      <c r="AU71" s="552"/>
      <c r="AV71" s="552"/>
      <c r="AW71" s="552"/>
      <c r="AX71" s="552"/>
      <c r="AY71" s="552"/>
      <c r="AZ71" s="552"/>
      <c r="BA71" s="552"/>
      <c r="BB71" s="552"/>
      <c r="BC71" s="552"/>
      <c r="BD71" s="552"/>
      <c r="BE71" s="552"/>
      <c r="BF71" s="552"/>
      <c r="BG71" s="574">
        <f t="shared" si="20"/>
        <v>0</v>
      </c>
      <c r="BH71" s="552"/>
      <c r="BI71" s="577">
        <f t="shared" si="21"/>
        <v>0</v>
      </c>
      <c r="BJ71" s="552"/>
      <c r="BK71" s="552"/>
      <c r="BL71" s="552"/>
      <c r="BM71" s="552"/>
      <c r="BN71" s="552"/>
      <c r="BO71" s="552"/>
      <c r="BP71" s="552"/>
      <c r="BQ71" s="552"/>
      <c r="BR71" s="552"/>
      <c r="BS71" s="552"/>
      <c r="BT71" s="552"/>
      <c r="BU71" s="552"/>
      <c r="BV71" s="552"/>
      <c r="BW71" s="552"/>
    </row>
    <row r="72" spans="1:75">
      <c r="A72" s="552"/>
      <c r="B72" s="552"/>
      <c r="C72" s="552"/>
      <c r="D72" s="552"/>
      <c r="E72" s="552"/>
      <c r="F72" s="552"/>
      <c r="G72" s="552"/>
      <c r="H72" s="552"/>
      <c r="I72" s="552"/>
      <c r="J72" s="552"/>
      <c r="K72" s="552"/>
      <c r="L72" s="552"/>
      <c r="M72" s="552" t="e">
        <f>VLOOKUP(L72,'償却率（定額法）'!$B$6:$C$104,2)</f>
        <v>#N/A</v>
      </c>
      <c r="N72" s="572"/>
      <c r="O72" s="572"/>
      <c r="P72" s="573">
        <f t="shared" si="15"/>
        <v>0</v>
      </c>
      <c r="Q72" s="574">
        <f t="shared" si="16"/>
        <v>1900</v>
      </c>
      <c r="R72" s="574">
        <f t="shared" si="17"/>
        <v>1</v>
      </c>
      <c r="S72" s="574">
        <f t="shared" si="18"/>
        <v>0</v>
      </c>
      <c r="T72" s="552" t="str">
        <f t="shared" si="1"/>
        <v/>
      </c>
      <c r="U72" s="575"/>
      <c r="V72" s="552"/>
      <c r="W72" s="552"/>
      <c r="X72" s="576">
        <f t="shared" si="12"/>
        <v>0</v>
      </c>
      <c r="Y72" s="576">
        <f t="shared" si="13"/>
        <v>0</v>
      </c>
      <c r="Z72" s="552"/>
      <c r="AA72" s="552"/>
      <c r="AB72" s="552"/>
      <c r="AC72" s="552"/>
      <c r="AD72" s="552"/>
      <c r="AE72" s="552"/>
      <c r="AF72" s="552"/>
      <c r="AG72" s="552"/>
      <c r="AH72" s="552"/>
      <c r="AI72" s="552"/>
      <c r="AJ72" s="552"/>
      <c r="AK72" s="552"/>
      <c r="AL72" s="552"/>
      <c r="AM72" s="552"/>
      <c r="AN72" s="582">
        <f t="shared" si="14"/>
        <v>0</v>
      </c>
      <c r="AO72" s="552"/>
      <c r="AP72" s="577">
        <f t="shared" si="19"/>
        <v>0</v>
      </c>
      <c r="AQ72" s="552"/>
      <c r="AR72" s="552"/>
      <c r="AS72" s="552"/>
      <c r="AT72" s="552"/>
      <c r="AU72" s="552"/>
      <c r="AV72" s="552"/>
      <c r="AW72" s="552"/>
      <c r="AX72" s="552"/>
      <c r="AY72" s="552"/>
      <c r="AZ72" s="552"/>
      <c r="BA72" s="552"/>
      <c r="BB72" s="552"/>
      <c r="BC72" s="552"/>
      <c r="BD72" s="552"/>
      <c r="BE72" s="552"/>
      <c r="BF72" s="552"/>
      <c r="BG72" s="574">
        <f t="shared" si="20"/>
        <v>0</v>
      </c>
      <c r="BH72" s="552"/>
      <c r="BI72" s="577">
        <f t="shared" si="21"/>
        <v>0</v>
      </c>
      <c r="BJ72" s="552"/>
      <c r="BK72" s="552"/>
      <c r="BL72" s="552"/>
      <c r="BM72" s="552"/>
      <c r="BN72" s="552"/>
      <c r="BO72" s="552"/>
      <c r="BP72" s="552"/>
      <c r="BQ72" s="552"/>
      <c r="BR72" s="552"/>
      <c r="BS72" s="552"/>
      <c r="BT72" s="552"/>
      <c r="BU72" s="552"/>
      <c r="BV72" s="552"/>
      <c r="BW72" s="552"/>
    </row>
    <row r="73" spans="1:75">
      <c r="A73" s="552"/>
      <c r="B73" s="552"/>
      <c r="C73" s="552"/>
      <c r="D73" s="552"/>
      <c r="E73" s="552"/>
      <c r="F73" s="552"/>
      <c r="G73" s="552"/>
      <c r="H73" s="552"/>
      <c r="I73" s="552"/>
      <c r="J73" s="552"/>
      <c r="K73" s="552"/>
      <c r="L73" s="552"/>
      <c r="M73" s="552" t="e">
        <f>VLOOKUP(L73,'償却率（定額法）'!$B$6:$C$104,2)</f>
        <v>#N/A</v>
      </c>
      <c r="N73" s="572"/>
      <c r="O73" s="572"/>
      <c r="P73" s="573">
        <f t="shared" si="15"/>
        <v>0</v>
      </c>
      <c r="Q73" s="574">
        <f t="shared" si="16"/>
        <v>1900</v>
      </c>
      <c r="R73" s="574">
        <f t="shared" si="17"/>
        <v>1</v>
      </c>
      <c r="S73" s="574">
        <f t="shared" si="18"/>
        <v>0</v>
      </c>
      <c r="T73" s="552" t="str">
        <f t="shared" si="1"/>
        <v/>
      </c>
      <c r="U73" s="575"/>
      <c r="V73" s="552"/>
      <c r="W73" s="552"/>
      <c r="X73" s="576">
        <f t="shared" si="12"/>
        <v>0</v>
      </c>
      <c r="Y73" s="576">
        <f t="shared" si="13"/>
        <v>0</v>
      </c>
      <c r="Z73" s="552"/>
      <c r="AA73" s="552"/>
      <c r="AB73" s="552"/>
      <c r="AC73" s="552"/>
      <c r="AD73" s="552"/>
      <c r="AE73" s="552"/>
      <c r="AF73" s="552"/>
      <c r="AG73" s="552"/>
      <c r="AH73" s="552"/>
      <c r="AI73" s="552"/>
      <c r="AJ73" s="552"/>
      <c r="AK73" s="552"/>
      <c r="AL73" s="552"/>
      <c r="AM73" s="552"/>
      <c r="AN73" s="582">
        <f t="shared" si="14"/>
        <v>0</v>
      </c>
      <c r="AO73" s="552"/>
      <c r="AP73" s="577">
        <f t="shared" si="19"/>
        <v>0</v>
      </c>
      <c r="AQ73" s="552"/>
      <c r="AR73" s="552"/>
      <c r="AS73" s="552"/>
      <c r="AT73" s="552"/>
      <c r="AU73" s="552"/>
      <c r="AV73" s="552"/>
      <c r="AW73" s="552"/>
      <c r="AX73" s="552"/>
      <c r="AY73" s="552"/>
      <c r="AZ73" s="552"/>
      <c r="BA73" s="552"/>
      <c r="BB73" s="552"/>
      <c r="BC73" s="552"/>
      <c r="BD73" s="552"/>
      <c r="BE73" s="552"/>
      <c r="BF73" s="552"/>
      <c r="BG73" s="574">
        <f t="shared" si="20"/>
        <v>0</v>
      </c>
      <c r="BH73" s="552"/>
      <c r="BI73" s="577">
        <f t="shared" si="21"/>
        <v>0</v>
      </c>
      <c r="BJ73" s="552"/>
      <c r="BK73" s="552"/>
      <c r="BL73" s="552"/>
      <c r="BM73" s="552"/>
      <c r="BN73" s="552"/>
      <c r="BO73" s="552"/>
      <c r="BP73" s="552"/>
      <c r="BQ73" s="552"/>
      <c r="BR73" s="552"/>
      <c r="BS73" s="552"/>
      <c r="BT73" s="552"/>
      <c r="BU73" s="552"/>
      <c r="BV73" s="552"/>
      <c r="BW73" s="552"/>
    </row>
    <row r="74" spans="1:75">
      <c r="A74" s="552"/>
      <c r="B74" s="552"/>
      <c r="C74" s="552"/>
      <c r="D74" s="552"/>
      <c r="E74" s="552"/>
      <c r="F74" s="552"/>
      <c r="G74" s="552"/>
      <c r="H74" s="552"/>
      <c r="I74" s="552"/>
      <c r="J74" s="552"/>
      <c r="K74" s="552"/>
      <c r="L74" s="552"/>
      <c r="M74" s="552" t="e">
        <f>VLOOKUP(L74,'償却率（定額法）'!$B$6:$C$104,2)</f>
        <v>#N/A</v>
      </c>
      <c r="N74" s="572"/>
      <c r="O74" s="572"/>
      <c r="P74" s="573">
        <f t="shared" si="15"/>
        <v>0</v>
      </c>
      <c r="Q74" s="574">
        <f t="shared" si="16"/>
        <v>1900</v>
      </c>
      <c r="R74" s="574">
        <f t="shared" si="17"/>
        <v>1</v>
      </c>
      <c r="S74" s="574">
        <f t="shared" si="18"/>
        <v>0</v>
      </c>
      <c r="T74" s="552" t="str">
        <f t="shared" si="1"/>
        <v/>
      </c>
      <c r="U74" s="575"/>
      <c r="V74" s="552"/>
      <c r="W74" s="552"/>
      <c r="X74" s="576">
        <f t="shared" si="12"/>
        <v>0</v>
      </c>
      <c r="Y74" s="576">
        <f t="shared" si="13"/>
        <v>0</v>
      </c>
      <c r="Z74" s="552"/>
      <c r="AA74" s="552"/>
      <c r="AB74" s="552"/>
      <c r="AC74" s="552"/>
      <c r="AD74" s="552"/>
      <c r="AE74" s="552"/>
      <c r="AF74" s="552"/>
      <c r="AG74" s="552"/>
      <c r="AH74" s="552"/>
      <c r="AI74" s="552"/>
      <c r="AJ74" s="552"/>
      <c r="AK74" s="552"/>
      <c r="AL74" s="552"/>
      <c r="AM74" s="552"/>
      <c r="AN74" s="582">
        <f t="shared" si="14"/>
        <v>0</v>
      </c>
      <c r="AO74" s="552"/>
      <c r="AP74" s="577">
        <f t="shared" si="19"/>
        <v>0</v>
      </c>
      <c r="AQ74" s="552"/>
      <c r="AR74" s="552"/>
      <c r="AS74" s="552"/>
      <c r="AT74" s="552"/>
      <c r="AU74" s="552"/>
      <c r="AV74" s="552"/>
      <c r="AW74" s="552"/>
      <c r="AX74" s="552"/>
      <c r="AY74" s="552"/>
      <c r="AZ74" s="552"/>
      <c r="BA74" s="552"/>
      <c r="BB74" s="552"/>
      <c r="BC74" s="552"/>
      <c r="BD74" s="552"/>
      <c r="BE74" s="552"/>
      <c r="BF74" s="552"/>
      <c r="BG74" s="574">
        <f t="shared" si="20"/>
        <v>0</v>
      </c>
      <c r="BH74" s="552"/>
      <c r="BI74" s="577">
        <f t="shared" si="21"/>
        <v>0</v>
      </c>
      <c r="BJ74" s="552"/>
      <c r="BK74" s="552"/>
      <c r="BL74" s="552"/>
      <c r="BM74" s="552"/>
      <c r="BN74" s="552"/>
      <c r="BO74" s="552"/>
      <c r="BP74" s="552"/>
      <c r="BQ74" s="552"/>
      <c r="BR74" s="552"/>
      <c r="BS74" s="552"/>
      <c r="BT74" s="552"/>
      <c r="BU74" s="552"/>
      <c r="BV74" s="552"/>
      <c r="BW74" s="552"/>
    </row>
    <row r="75" spans="1:75">
      <c r="A75" s="552"/>
      <c r="B75" s="552"/>
      <c r="C75" s="552"/>
      <c r="D75" s="552"/>
      <c r="E75" s="552"/>
      <c r="F75" s="552"/>
      <c r="G75" s="552"/>
      <c r="H75" s="552"/>
      <c r="I75" s="552"/>
      <c r="J75" s="552"/>
      <c r="K75" s="552"/>
      <c r="L75" s="552"/>
      <c r="M75" s="552" t="e">
        <f>VLOOKUP(L75,'償却率（定額法）'!$B$6:$C$104,2)</f>
        <v>#N/A</v>
      </c>
      <c r="N75" s="572"/>
      <c r="O75" s="572"/>
      <c r="P75" s="573">
        <f t="shared" si="15"/>
        <v>0</v>
      </c>
      <c r="Q75" s="574">
        <f t="shared" si="16"/>
        <v>1900</v>
      </c>
      <c r="R75" s="574">
        <f t="shared" si="17"/>
        <v>1</v>
      </c>
      <c r="S75" s="574">
        <f t="shared" si="18"/>
        <v>0</v>
      </c>
      <c r="T75" s="552" t="str">
        <f t="shared" si="1"/>
        <v/>
      </c>
      <c r="U75" s="575"/>
      <c r="V75" s="552"/>
      <c r="W75" s="552"/>
      <c r="X75" s="576">
        <f t="shared" si="12"/>
        <v>0</v>
      </c>
      <c r="Y75" s="576">
        <f t="shared" si="13"/>
        <v>0</v>
      </c>
      <c r="Z75" s="552"/>
      <c r="AA75" s="552"/>
      <c r="AB75" s="552"/>
      <c r="AC75" s="552"/>
      <c r="AD75" s="552"/>
      <c r="AE75" s="552"/>
      <c r="AF75" s="552"/>
      <c r="AG75" s="552"/>
      <c r="AH75" s="552"/>
      <c r="AI75" s="552"/>
      <c r="AJ75" s="552"/>
      <c r="AK75" s="552"/>
      <c r="AL75" s="552"/>
      <c r="AM75" s="552"/>
      <c r="AN75" s="582">
        <f t="shared" si="14"/>
        <v>0</v>
      </c>
      <c r="AO75" s="552"/>
      <c r="AP75" s="577">
        <f t="shared" si="19"/>
        <v>0</v>
      </c>
      <c r="AQ75" s="552"/>
      <c r="AR75" s="552"/>
      <c r="AS75" s="552"/>
      <c r="AT75" s="552"/>
      <c r="AU75" s="552"/>
      <c r="AV75" s="552"/>
      <c r="AW75" s="552"/>
      <c r="AX75" s="552"/>
      <c r="AY75" s="552"/>
      <c r="AZ75" s="552"/>
      <c r="BA75" s="552"/>
      <c r="BB75" s="552"/>
      <c r="BC75" s="552"/>
      <c r="BD75" s="552"/>
      <c r="BE75" s="552"/>
      <c r="BF75" s="552"/>
      <c r="BG75" s="574">
        <f t="shared" si="20"/>
        <v>0</v>
      </c>
      <c r="BH75" s="552"/>
      <c r="BI75" s="577">
        <f t="shared" si="21"/>
        <v>0</v>
      </c>
      <c r="BJ75" s="552"/>
      <c r="BK75" s="552"/>
      <c r="BL75" s="552"/>
      <c r="BM75" s="552"/>
      <c r="BN75" s="552"/>
      <c r="BO75" s="552"/>
      <c r="BP75" s="552"/>
      <c r="BQ75" s="552"/>
      <c r="BR75" s="552"/>
      <c r="BS75" s="552"/>
      <c r="BT75" s="552"/>
      <c r="BU75" s="552"/>
      <c r="BV75" s="552"/>
      <c r="BW75" s="552"/>
    </row>
    <row r="76" spans="1:75">
      <c r="A76" s="552"/>
      <c r="B76" s="552"/>
      <c r="C76" s="552"/>
      <c r="D76" s="552"/>
      <c r="E76" s="552"/>
      <c r="F76" s="552"/>
      <c r="G76" s="552"/>
      <c r="H76" s="552"/>
      <c r="I76" s="552"/>
      <c r="J76" s="552"/>
      <c r="K76" s="552"/>
      <c r="L76" s="552"/>
      <c r="M76" s="552" t="e">
        <f>VLOOKUP(L76,'償却率（定額法）'!$B$6:$C$104,2)</f>
        <v>#N/A</v>
      </c>
      <c r="N76" s="572"/>
      <c r="O76" s="572"/>
      <c r="P76" s="573">
        <f t="shared" si="15"/>
        <v>0</v>
      </c>
      <c r="Q76" s="574">
        <f t="shared" si="16"/>
        <v>1900</v>
      </c>
      <c r="R76" s="574">
        <f t="shared" si="17"/>
        <v>1</v>
      </c>
      <c r="S76" s="574">
        <f t="shared" si="18"/>
        <v>0</v>
      </c>
      <c r="T76" s="552" t="str">
        <f t="shared" si="1"/>
        <v/>
      </c>
      <c r="U76" s="575"/>
      <c r="V76" s="552"/>
      <c r="W76" s="552"/>
      <c r="X76" s="576">
        <f t="shared" si="12"/>
        <v>0</v>
      </c>
      <c r="Y76" s="576">
        <f t="shared" si="13"/>
        <v>0</v>
      </c>
      <c r="Z76" s="552"/>
      <c r="AA76" s="552"/>
      <c r="AB76" s="552"/>
      <c r="AC76" s="552"/>
      <c r="AD76" s="552"/>
      <c r="AE76" s="552"/>
      <c r="AF76" s="552"/>
      <c r="AG76" s="552"/>
      <c r="AH76" s="552"/>
      <c r="AI76" s="552"/>
      <c r="AJ76" s="552"/>
      <c r="AK76" s="552"/>
      <c r="AL76" s="552"/>
      <c r="AM76" s="552"/>
      <c r="AN76" s="582">
        <f t="shared" si="14"/>
        <v>0</v>
      </c>
      <c r="AO76" s="552"/>
      <c r="AP76" s="577">
        <f t="shared" si="19"/>
        <v>0</v>
      </c>
      <c r="AQ76" s="552"/>
      <c r="AR76" s="552"/>
      <c r="AS76" s="552"/>
      <c r="AT76" s="552"/>
      <c r="AU76" s="552"/>
      <c r="AV76" s="552"/>
      <c r="AW76" s="552"/>
      <c r="AX76" s="552"/>
      <c r="AY76" s="552"/>
      <c r="AZ76" s="552"/>
      <c r="BA76" s="552"/>
      <c r="BB76" s="552"/>
      <c r="BC76" s="552"/>
      <c r="BD76" s="552"/>
      <c r="BE76" s="552"/>
      <c r="BF76" s="552"/>
      <c r="BG76" s="574">
        <f t="shared" si="20"/>
        <v>0</v>
      </c>
      <c r="BH76" s="552"/>
      <c r="BI76" s="577">
        <f t="shared" si="21"/>
        <v>0</v>
      </c>
      <c r="BJ76" s="552"/>
      <c r="BK76" s="552"/>
      <c r="BL76" s="552"/>
      <c r="BM76" s="552"/>
      <c r="BN76" s="552"/>
      <c r="BO76" s="552"/>
      <c r="BP76" s="552"/>
      <c r="BQ76" s="552"/>
      <c r="BR76" s="552"/>
      <c r="BS76" s="552"/>
      <c r="BT76" s="552"/>
      <c r="BU76" s="552"/>
      <c r="BV76" s="552"/>
      <c r="BW76" s="552"/>
    </row>
    <row r="77" spans="1:75">
      <c r="A77" s="552"/>
      <c r="B77" s="552"/>
      <c r="C77" s="552"/>
      <c r="D77" s="552"/>
      <c r="E77" s="552"/>
      <c r="F77" s="552"/>
      <c r="G77" s="552"/>
      <c r="H77" s="552"/>
      <c r="I77" s="552"/>
      <c r="J77" s="552"/>
      <c r="K77" s="552"/>
      <c r="L77" s="552"/>
      <c r="M77" s="552" t="e">
        <f>VLOOKUP(L77,'償却率（定額法）'!$B$6:$C$104,2)</f>
        <v>#N/A</v>
      </c>
      <c r="N77" s="572"/>
      <c r="O77" s="572"/>
      <c r="P77" s="573">
        <f t="shared" si="15"/>
        <v>0</v>
      </c>
      <c r="Q77" s="574">
        <f t="shared" si="16"/>
        <v>1900</v>
      </c>
      <c r="R77" s="574">
        <f t="shared" si="17"/>
        <v>1</v>
      </c>
      <c r="S77" s="574">
        <f t="shared" si="18"/>
        <v>0</v>
      </c>
      <c r="T77" s="552" t="str">
        <f t="shared" si="1"/>
        <v/>
      </c>
      <c r="U77" s="575"/>
      <c r="V77" s="552"/>
      <c r="W77" s="552"/>
      <c r="X77" s="576">
        <f t="shared" si="12"/>
        <v>0</v>
      </c>
      <c r="Y77" s="576">
        <f t="shared" si="13"/>
        <v>0</v>
      </c>
      <c r="Z77" s="552"/>
      <c r="AA77" s="552"/>
      <c r="AB77" s="552"/>
      <c r="AC77" s="552"/>
      <c r="AD77" s="552"/>
      <c r="AE77" s="552"/>
      <c r="AF77" s="552"/>
      <c r="AG77" s="552"/>
      <c r="AH77" s="552"/>
      <c r="AI77" s="552"/>
      <c r="AJ77" s="552"/>
      <c r="AK77" s="552"/>
      <c r="AL77" s="552"/>
      <c r="AM77" s="552"/>
      <c r="AN77" s="582">
        <f t="shared" si="14"/>
        <v>0</v>
      </c>
      <c r="AO77" s="552"/>
      <c r="AP77" s="577">
        <f t="shared" si="19"/>
        <v>0</v>
      </c>
      <c r="AQ77" s="552"/>
      <c r="AR77" s="552"/>
      <c r="AS77" s="552"/>
      <c r="AT77" s="552"/>
      <c r="AU77" s="552"/>
      <c r="AV77" s="552"/>
      <c r="AW77" s="552"/>
      <c r="AX77" s="552"/>
      <c r="AY77" s="552"/>
      <c r="AZ77" s="552"/>
      <c r="BA77" s="552"/>
      <c r="BB77" s="552"/>
      <c r="BC77" s="552"/>
      <c r="BD77" s="552"/>
      <c r="BE77" s="552"/>
      <c r="BF77" s="552"/>
      <c r="BG77" s="574">
        <f t="shared" si="20"/>
        <v>0</v>
      </c>
      <c r="BH77" s="552"/>
      <c r="BI77" s="577">
        <f t="shared" si="21"/>
        <v>0</v>
      </c>
      <c r="BJ77" s="552"/>
      <c r="BK77" s="552"/>
      <c r="BL77" s="552"/>
      <c r="BM77" s="552"/>
      <c r="BN77" s="552"/>
      <c r="BO77" s="552"/>
      <c r="BP77" s="552"/>
      <c r="BQ77" s="552"/>
      <c r="BR77" s="552"/>
      <c r="BS77" s="552"/>
      <c r="BT77" s="552"/>
      <c r="BU77" s="552"/>
      <c r="BV77" s="552"/>
      <c r="BW77" s="552"/>
    </row>
    <row r="78" spans="1:75">
      <c r="A78" s="552"/>
      <c r="B78" s="552"/>
      <c r="C78" s="552"/>
      <c r="D78" s="552"/>
      <c r="E78" s="552"/>
      <c r="F78" s="552"/>
      <c r="G78" s="552"/>
      <c r="H78" s="552"/>
      <c r="I78" s="552"/>
      <c r="J78" s="552"/>
      <c r="K78" s="552"/>
      <c r="L78" s="552"/>
      <c r="M78" s="552" t="e">
        <f>VLOOKUP(L78,'償却率（定額法）'!$B$6:$C$104,2)</f>
        <v>#N/A</v>
      </c>
      <c r="N78" s="572"/>
      <c r="O78" s="572"/>
      <c r="P78" s="573">
        <f t="shared" si="15"/>
        <v>0</v>
      </c>
      <c r="Q78" s="574">
        <f t="shared" si="16"/>
        <v>1900</v>
      </c>
      <c r="R78" s="574">
        <f t="shared" si="17"/>
        <v>1</v>
      </c>
      <c r="S78" s="574">
        <f t="shared" si="18"/>
        <v>0</v>
      </c>
      <c r="T78" s="552" t="str">
        <f t="shared" si="1"/>
        <v/>
      </c>
      <c r="U78" s="575"/>
      <c r="V78" s="552"/>
      <c r="W78" s="552"/>
      <c r="X78" s="576">
        <f t="shared" si="12"/>
        <v>0</v>
      </c>
      <c r="Y78" s="576">
        <f t="shared" si="13"/>
        <v>0</v>
      </c>
      <c r="Z78" s="552"/>
      <c r="AA78" s="552"/>
      <c r="AB78" s="552"/>
      <c r="AC78" s="552"/>
      <c r="AD78" s="552"/>
      <c r="AE78" s="552"/>
      <c r="AF78" s="552"/>
      <c r="AG78" s="552"/>
      <c r="AH78" s="552"/>
      <c r="AI78" s="552"/>
      <c r="AJ78" s="552"/>
      <c r="AK78" s="552"/>
      <c r="AL78" s="552"/>
      <c r="AM78" s="552"/>
      <c r="AN78" s="582">
        <f t="shared" si="14"/>
        <v>0</v>
      </c>
      <c r="AO78" s="552"/>
      <c r="AP78" s="577">
        <f t="shared" si="19"/>
        <v>0</v>
      </c>
      <c r="AQ78" s="552"/>
      <c r="AR78" s="552"/>
      <c r="AS78" s="552"/>
      <c r="AT78" s="552"/>
      <c r="AU78" s="552"/>
      <c r="AV78" s="552"/>
      <c r="AW78" s="552"/>
      <c r="AX78" s="552"/>
      <c r="AY78" s="552"/>
      <c r="AZ78" s="552"/>
      <c r="BA78" s="552"/>
      <c r="BB78" s="552"/>
      <c r="BC78" s="552"/>
      <c r="BD78" s="552"/>
      <c r="BE78" s="552"/>
      <c r="BF78" s="552"/>
      <c r="BG78" s="574">
        <f t="shared" si="20"/>
        <v>0</v>
      </c>
      <c r="BH78" s="552"/>
      <c r="BI78" s="577">
        <f t="shared" si="21"/>
        <v>0</v>
      </c>
      <c r="BJ78" s="552"/>
      <c r="BK78" s="552"/>
      <c r="BL78" s="552"/>
      <c r="BM78" s="552"/>
      <c r="BN78" s="552"/>
      <c r="BO78" s="552"/>
      <c r="BP78" s="552"/>
      <c r="BQ78" s="552"/>
      <c r="BR78" s="552"/>
      <c r="BS78" s="552"/>
      <c r="BT78" s="552"/>
      <c r="BU78" s="552"/>
      <c r="BV78" s="552"/>
      <c r="BW78" s="552"/>
    </row>
    <row r="79" spans="1:75">
      <c r="A79" s="552"/>
      <c r="B79" s="552"/>
      <c r="C79" s="552"/>
      <c r="D79" s="552"/>
      <c r="E79" s="552"/>
      <c r="F79" s="552"/>
      <c r="G79" s="552"/>
      <c r="H79" s="552"/>
      <c r="I79" s="552"/>
      <c r="J79" s="552"/>
      <c r="K79" s="552"/>
      <c r="L79" s="552"/>
      <c r="M79" s="552" t="e">
        <f>VLOOKUP(L79,'償却率（定額法）'!$B$6:$C$104,2)</f>
        <v>#N/A</v>
      </c>
      <c r="N79" s="572"/>
      <c r="O79" s="572"/>
      <c r="P79" s="573">
        <f t="shared" si="15"/>
        <v>0</v>
      </c>
      <c r="Q79" s="574">
        <f t="shared" si="16"/>
        <v>1900</v>
      </c>
      <c r="R79" s="574">
        <f t="shared" si="17"/>
        <v>1</v>
      </c>
      <c r="S79" s="574">
        <f t="shared" si="18"/>
        <v>0</v>
      </c>
      <c r="T79" s="552" t="str">
        <f t="shared" si="1"/>
        <v/>
      </c>
      <c r="U79" s="575"/>
      <c r="V79" s="552"/>
      <c r="W79" s="552"/>
      <c r="X79" s="576">
        <f t="shared" si="12"/>
        <v>0</v>
      </c>
      <c r="Y79" s="576">
        <f t="shared" si="13"/>
        <v>0</v>
      </c>
      <c r="Z79" s="552"/>
      <c r="AA79" s="552"/>
      <c r="AB79" s="552"/>
      <c r="AC79" s="552"/>
      <c r="AD79" s="552"/>
      <c r="AE79" s="552"/>
      <c r="AF79" s="552"/>
      <c r="AG79" s="552"/>
      <c r="AH79" s="552"/>
      <c r="AI79" s="552"/>
      <c r="AJ79" s="552"/>
      <c r="AK79" s="552"/>
      <c r="AL79" s="552"/>
      <c r="AM79" s="552"/>
      <c r="AN79" s="582">
        <f t="shared" si="14"/>
        <v>0</v>
      </c>
      <c r="AO79" s="552"/>
      <c r="AP79" s="577">
        <f t="shared" si="19"/>
        <v>0</v>
      </c>
      <c r="AQ79" s="552"/>
      <c r="AR79" s="552"/>
      <c r="AS79" s="552"/>
      <c r="AT79" s="552"/>
      <c r="AU79" s="552"/>
      <c r="AV79" s="552"/>
      <c r="AW79" s="552"/>
      <c r="AX79" s="552"/>
      <c r="AY79" s="552"/>
      <c r="AZ79" s="552"/>
      <c r="BA79" s="552"/>
      <c r="BB79" s="552"/>
      <c r="BC79" s="552"/>
      <c r="BD79" s="552"/>
      <c r="BE79" s="552"/>
      <c r="BF79" s="552"/>
      <c r="BG79" s="574">
        <f t="shared" si="20"/>
        <v>0</v>
      </c>
      <c r="BH79" s="552"/>
      <c r="BI79" s="577">
        <f t="shared" si="21"/>
        <v>0</v>
      </c>
      <c r="BJ79" s="552"/>
      <c r="BK79" s="552"/>
      <c r="BL79" s="552"/>
      <c r="BM79" s="552"/>
      <c r="BN79" s="552"/>
      <c r="BO79" s="552"/>
      <c r="BP79" s="552"/>
      <c r="BQ79" s="552"/>
      <c r="BR79" s="552"/>
      <c r="BS79" s="552"/>
      <c r="BT79" s="552"/>
      <c r="BU79" s="552"/>
      <c r="BV79" s="552"/>
      <c r="BW79" s="552"/>
    </row>
    <row r="80" spans="1:75">
      <c r="A80" s="552"/>
      <c r="B80" s="552"/>
      <c r="C80" s="552"/>
      <c r="D80" s="552"/>
      <c r="E80" s="552"/>
      <c r="F80" s="552"/>
      <c r="G80" s="552"/>
      <c r="H80" s="552"/>
      <c r="I80" s="552"/>
      <c r="J80" s="552"/>
      <c r="K80" s="552"/>
      <c r="L80" s="552"/>
      <c r="M80" s="552" t="e">
        <f>VLOOKUP(L80,'償却率（定額法）'!$B$6:$C$104,2)</f>
        <v>#N/A</v>
      </c>
      <c r="N80" s="572"/>
      <c r="O80" s="572"/>
      <c r="P80" s="573">
        <f t="shared" si="15"/>
        <v>0</v>
      </c>
      <c r="Q80" s="574">
        <f t="shared" si="16"/>
        <v>1900</v>
      </c>
      <c r="R80" s="574">
        <f t="shared" si="17"/>
        <v>1</v>
      </c>
      <c r="S80" s="574">
        <f t="shared" si="18"/>
        <v>0</v>
      </c>
      <c r="T80" s="552" t="str">
        <f t="shared" si="1"/>
        <v/>
      </c>
      <c r="U80" s="575"/>
      <c r="V80" s="552"/>
      <c r="W80" s="552"/>
      <c r="X80" s="576">
        <f t="shared" si="12"/>
        <v>0</v>
      </c>
      <c r="Y80" s="576">
        <f t="shared" si="13"/>
        <v>0</v>
      </c>
      <c r="Z80" s="552"/>
      <c r="AA80" s="552"/>
      <c r="AB80" s="552"/>
      <c r="AC80" s="552"/>
      <c r="AD80" s="552"/>
      <c r="AE80" s="552"/>
      <c r="AF80" s="552"/>
      <c r="AG80" s="552"/>
      <c r="AH80" s="552"/>
      <c r="AI80" s="552"/>
      <c r="AJ80" s="552"/>
      <c r="AK80" s="552"/>
      <c r="AL80" s="552"/>
      <c r="AM80" s="552"/>
      <c r="AN80" s="582">
        <f t="shared" si="14"/>
        <v>0</v>
      </c>
      <c r="AO80" s="552"/>
      <c r="AP80" s="577">
        <f t="shared" si="19"/>
        <v>0</v>
      </c>
      <c r="AQ80" s="552"/>
      <c r="AR80" s="552"/>
      <c r="AS80" s="552"/>
      <c r="AT80" s="552"/>
      <c r="AU80" s="552"/>
      <c r="AV80" s="552"/>
      <c r="AW80" s="552"/>
      <c r="AX80" s="552"/>
      <c r="AY80" s="552"/>
      <c r="AZ80" s="552"/>
      <c r="BA80" s="552"/>
      <c r="BB80" s="552"/>
      <c r="BC80" s="552"/>
      <c r="BD80" s="552"/>
      <c r="BE80" s="552"/>
      <c r="BF80" s="552"/>
      <c r="BG80" s="574">
        <f t="shared" si="20"/>
        <v>0</v>
      </c>
      <c r="BH80" s="552"/>
      <c r="BI80" s="577">
        <f t="shared" si="21"/>
        <v>0</v>
      </c>
      <c r="BJ80" s="552"/>
      <c r="BK80" s="552"/>
      <c r="BL80" s="552"/>
      <c r="BM80" s="552"/>
      <c r="BN80" s="552"/>
      <c r="BO80" s="552"/>
      <c r="BP80" s="552"/>
      <c r="BQ80" s="552"/>
      <c r="BR80" s="552"/>
      <c r="BS80" s="552"/>
      <c r="BT80" s="552"/>
      <c r="BU80" s="552"/>
      <c r="BV80" s="552"/>
      <c r="BW80" s="552"/>
    </row>
    <row r="81" spans="1:75">
      <c r="A81" s="552"/>
      <c r="B81" s="552"/>
      <c r="C81" s="552"/>
      <c r="D81" s="552"/>
      <c r="E81" s="552"/>
      <c r="F81" s="552"/>
      <c r="G81" s="552"/>
      <c r="H81" s="552"/>
      <c r="I81" s="552"/>
      <c r="J81" s="552"/>
      <c r="K81" s="552"/>
      <c r="L81" s="552"/>
      <c r="M81" s="552" t="e">
        <f>VLOOKUP(L81,'償却率（定額法）'!$B$6:$C$104,2)</f>
        <v>#N/A</v>
      </c>
      <c r="N81" s="572"/>
      <c r="O81" s="572"/>
      <c r="P81" s="573">
        <f t="shared" si="15"/>
        <v>0</v>
      </c>
      <c r="Q81" s="574">
        <f t="shared" si="16"/>
        <v>1900</v>
      </c>
      <c r="R81" s="574">
        <f t="shared" si="17"/>
        <v>1</v>
      </c>
      <c r="S81" s="574">
        <f t="shared" si="18"/>
        <v>0</v>
      </c>
      <c r="T81" s="552" t="str">
        <f t="shared" si="1"/>
        <v/>
      </c>
      <c r="U81" s="575"/>
      <c r="V81" s="552"/>
      <c r="W81" s="552"/>
      <c r="X81" s="576">
        <f t="shared" si="12"/>
        <v>0</v>
      </c>
      <c r="Y81" s="576">
        <f t="shared" si="13"/>
        <v>0</v>
      </c>
      <c r="Z81" s="552"/>
      <c r="AA81" s="552"/>
      <c r="AB81" s="552"/>
      <c r="AC81" s="552"/>
      <c r="AD81" s="552"/>
      <c r="AE81" s="552"/>
      <c r="AF81" s="552"/>
      <c r="AG81" s="552"/>
      <c r="AH81" s="552"/>
      <c r="AI81" s="552"/>
      <c r="AJ81" s="552"/>
      <c r="AK81" s="552"/>
      <c r="AL81" s="552"/>
      <c r="AM81" s="552"/>
      <c r="AN81" s="582">
        <f t="shared" si="14"/>
        <v>0</v>
      </c>
      <c r="AO81" s="552"/>
      <c r="AP81" s="577">
        <f t="shared" si="19"/>
        <v>0</v>
      </c>
      <c r="AQ81" s="552"/>
      <c r="AR81" s="552"/>
      <c r="AS81" s="552"/>
      <c r="AT81" s="552"/>
      <c r="AU81" s="552"/>
      <c r="AV81" s="552"/>
      <c r="AW81" s="552"/>
      <c r="AX81" s="552"/>
      <c r="AY81" s="552"/>
      <c r="AZ81" s="552"/>
      <c r="BA81" s="552"/>
      <c r="BB81" s="552"/>
      <c r="BC81" s="552"/>
      <c r="BD81" s="552"/>
      <c r="BE81" s="552"/>
      <c r="BF81" s="552"/>
      <c r="BG81" s="574">
        <f t="shared" si="20"/>
        <v>0</v>
      </c>
      <c r="BH81" s="552"/>
      <c r="BI81" s="577">
        <f t="shared" si="21"/>
        <v>0</v>
      </c>
      <c r="BJ81" s="552"/>
      <c r="BK81" s="552"/>
      <c r="BL81" s="552"/>
      <c r="BM81" s="552"/>
      <c r="BN81" s="552"/>
      <c r="BO81" s="552"/>
      <c r="BP81" s="552"/>
      <c r="BQ81" s="552"/>
      <c r="BR81" s="552"/>
      <c r="BS81" s="552"/>
      <c r="BT81" s="552"/>
      <c r="BU81" s="552"/>
      <c r="BV81" s="552"/>
      <c r="BW81" s="552"/>
    </row>
    <row r="82" spans="1:75">
      <c r="A82" s="552"/>
      <c r="B82" s="552"/>
      <c r="C82" s="552"/>
      <c r="D82" s="552"/>
      <c r="E82" s="552"/>
      <c r="F82" s="552"/>
      <c r="G82" s="552"/>
      <c r="H82" s="552"/>
      <c r="I82" s="552"/>
      <c r="J82" s="552"/>
      <c r="K82" s="552"/>
      <c r="L82" s="552"/>
      <c r="M82" s="552" t="e">
        <f>VLOOKUP(L82,'償却率（定額法）'!$B$6:$C$104,2)</f>
        <v>#N/A</v>
      </c>
      <c r="N82" s="572"/>
      <c r="O82" s="572"/>
      <c r="P82" s="573">
        <f t="shared" si="15"/>
        <v>0</v>
      </c>
      <c r="Q82" s="574">
        <f t="shared" si="16"/>
        <v>1900</v>
      </c>
      <c r="R82" s="574">
        <f t="shared" si="17"/>
        <v>1</v>
      </c>
      <c r="S82" s="574">
        <f t="shared" si="18"/>
        <v>0</v>
      </c>
      <c r="T82" s="552" t="str">
        <f t="shared" si="1"/>
        <v/>
      </c>
      <c r="U82" s="575"/>
      <c r="V82" s="552"/>
      <c r="W82" s="552"/>
      <c r="X82" s="576">
        <f t="shared" si="12"/>
        <v>0</v>
      </c>
      <c r="Y82" s="576">
        <f t="shared" si="13"/>
        <v>0</v>
      </c>
      <c r="Z82" s="552"/>
      <c r="AA82" s="552"/>
      <c r="AB82" s="552"/>
      <c r="AC82" s="552"/>
      <c r="AD82" s="552"/>
      <c r="AE82" s="552"/>
      <c r="AF82" s="552"/>
      <c r="AG82" s="552"/>
      <c r="AH82" s="552"/>
      <c r="AI82" s="552"/>
      <c r="AJ82" s="552"/>
      <c r="AK82" s="552"/>
      <c r="AL82" s="552"/>
      <c r="AM82" s="552"/>
      <c r="AN82" s="582">
        <f t="shared" si="14"/>
        <v>0</v>
      </c>
      <c r="AO82" s="552"/>
      <c r="AP82" s="577">
        <f t="shared" si="19"/>
        <v>0</v>
      </c>
      <c r="AQ82" s="552"/>
      <c r="AR82" s="552"/>
      <c r="AS82" s="552"/>
      <c r="AT82" s="552"/>
      <c r="AU82" s="552"/>
      <c r="AV82" s="552"/>
      <c r="AW82" s="552"/>
      <c r="AX82" s="552"/>
      <c r="AY82" s="552"/>
      <c r="AZ82" s="552"/>
      <c r="BA82" s="552"/>
      <c r="BB82" s="552"/>
      <c r="BC82" s="552"/>
      <c r="BD82" s="552"/>
      <c r="BE82" s="552"/>
      <c r="BF82" s="552"/>
      <c r="BG82" s="574">
        <f t="shared" si="20"/>
        <v>0</v>
      </c>
      <c r="BH82" s="552"/>
      <c r="BI82" s="577">
        <f t="shared" si="21"/>
        <v>0</v>
      </c>
      <c r="BJ82" s="552"/>
      <c r="BK82" s="552"/>
      <c r="BL82" s="552"/>
      <c r="BM82" s="552"/>
      <c r="BN82" s="552"/>
      <c r="BO82" s="552"/>
      <c r="BP82" s="552"/>
      <c r="BQ82" s="552"/>
      <c r="BR82" s="552"/>
      <c r="BS82" s="552"/>
      <c r="BT82" s="552"/>
      <c r="BU82" s="552"/>
      <c r="BV82" s="552"/>
      <c r="BW82" s="552"/>
    </row>
    <row r="83" spans="1:75">
      <c r="A83" s="552"/>
      <c r="B83" s="552"/>
      <c r="C83" s="552"/>
      <c r="D83" s="552"/>
      <c r="E83" s="552"/>
      <c r="F83" s="552"/>
      <c r="G83" s="552"/>
      <c r="H83" s="552"/>
      <c r="I83" s="552"/>
      <c r="J83" s="552"/>
      <c r="K83" s="552"/>
      <c r="L83" s="552"/>
      <c r="M83" s="552" t="e">
        <f>VLOOKUP(L83,'償却率（定額法）'!$B$6:$C$104,2)</f>
        <v>#N/A</v>
      </c>
      <c r="N83" s="572"/>
      <c r="O83" s="572"/>
      <c r="P83" s="573">
        <f t="shared" si="15"/>
        <v>0</v>
      </c>
      <c r="Q83" s="574">
        <f t="shared" si="16"/>
        <v>1900</v>
      </c>
      <c r="R83" s="574">
        <f t="shared" si="17"/>
        <v>1</v>
      </c>
      <c r="S83" s="574">
        <f t="shared" si="18"/>
        <v>0</v>
      </c>
      <c r="T83" s="552" t="str">
        <f t="shared" si="1"/>
        <v/>
      </c>
      <c r="U83" s="575"/>
      <c r="V83" s="552"/>
      <c r="W83" s="552"/>
      <c r="X83" s="576">
        <f t="shared" si="12"/>
        <v>0</v>
      </c>
      <c r="Y83" s="576">
        <f t="shared" si="13"/>
        <v>0</v>
      </c>
      <c r="Z83" s="552"/>
      <c r="AA83" s="552"/>
      <c r="AB83" s="552"/>
      <c r="AC83" s="552"/>
      <c r="AD83" s="552"/>
      <c r="AE83" s="552"/>
      <c r="AF83" s="552"/>
      <c r="AG83" s="552"/>
      <c r="AH83" s="552"/>
      <c r="AI83" s="552"/>
      <c r="AJ83" s="552"/>
      <c r="AK83" s="552"/>
      <c r="AL83" s="552"/>
      <c r="AM83" s="552"/>
      <c r="AN83" s="582">
        <f t="shared" si="14"/>
        <v>0</v>
      </c>
      <c r="AO83" s="552"/>
      <c r="AP83" s="577">
        <f t="shared" si="19"/>
        <v>0</v>
      </c>
      <c r="AQ83" s="552"/>
      <c r="AR83" s="552"/>
      <c r="AS83" s="552"/>
      <c r="AT83" s="552"/>
      <c r="AU83" s="552"/>
      <c r="AV83" s="552"/>
      <c r="AW83" s="552"/>
      <c r="AX83" s="552"/>
      <c r="AY83" s="552"/>
      <c r="AZ83" s="552"/>
      <c r="BA83" s="552"/>
      <c r="BB83" s="552"/>
      <c r="BC83" s="552"/>
      <c r="BD83" s="552"/>
      <c r="BE83" s="552"/>
      <c r="BF83" s="552"/>
      <c r="BG83" s="574">
        <f t="shared" si="20"/>
        <v>0</v>
      </c>
      <c r="BH83" s="552"/>
      <c r="BI83" s="577">
        <f t="shared" si="21"/>
        <v>0</v>
      </c>
      <c r="BJ83" s="552"/>
      <c r="BK83" s="552"/>
      <c r="BL83" s="552"/>
      <c r="BM83" s="552"/>
      <c r="BN83" s="552"/>
      <c r="BO83" s="552"/>
      <c r="BP83" s="552"/>
      <c r="BQ83" s="552"/>
      <c r="BR83" s="552"/>
      <c r="BS83" s="552"/>
      <c r="BT83" s="552"/>
      <c r="BU83" s="552"/>
      <c r="BV83" s="552"/>
      <c r="BW83" s="552"/>
    </row>
    <row r="84" spans="1:75">
      <c r="A84" s="552"/>
      <c r="B84" s="552"/>
      <c r="C84" s="552"/>
      <c r="D84" s="552"/>
      <c r="E84" s="552"/>
      <c r="F84" s="552"/>
      <c r="G84" s="552"/>
      <c r="H84" s="552"/>
      <c r="I84" s="552"/>
      <c r="J84" s="552"/>
      <c r="K84" s="552"/>
      <c r="L84" s="552"/>
      <c r="M84" s="552" t="e">
        <f>VLOOKUP(L84,'償却率（定額法）'!$B$6:$C$104,2)</f>
        <v>#N/A</v>
      </c>
      <c r="N84" s="572"/>
      <c r="O84" s="572"/>
      <c r="P84" s="573">
        <f t="shared" si="15"/>
        <v>0</v>
      </c>
      <c r="Q84" s="574">
        <f t="shared" si="16"/>
        <v>1900</v>
      </c>
      <c r="R84" s="574">
        <f t="shared" si="17"/>
        <v>1</v>
      </c>
      <c r="S84" s="574">
        <f t="shared" si="18"/>
        <v>0</v>
      </c>
      <c r="T84" s="552" t="str">
        <f t="shared" si="1"/>
        <v/>
      </c>
      <c r="U84" s="575"/>
      <c r="V84" s="552"/>
      <c r="W84" s="552"/>
      <c r="X84" s="576">
        <f t="shared" si="12"/>
        <v>0</v>
      </c>
      <c r="Y84" s="576">
        <f t="shared" si="13"/>
        <v>0</v>
      </c>
      <c r="Z84" s="552"/>
      <c r="AA84" s="552"/>
      <c r="AB84" s="552"/>
      <c r="AC84" s="552"/>
      <c r="AD84" s="552"/>
      <c r="AE84" s="552"/>
      <c r="AF84" s="552"/>
      <c r="AG84" s="552"/>
      <c r="AH84" s="552"/>
      <c r="AI84" s="552"/>
      <c r="AJ84" s="552"/>
      <c r="AK84" s="552"/>
      <c r="AL84" s="552"/>
      <c r="AM84" s="552"/>
      <c r="AN84" s="582">
        <f t="shared" si="14"/>
        <v>0</v>
      </c>
      <c r="AO84" s="552"/>
      <c r="AP84" s="577">
        <f t="shared" si="19"/>
        <v>0</v>
      </c>
      <c r="AQ84" s="552"/>
      <c r="AR84" s="552"/>
      <c r="AS84" s="552"/>
      <c r="AT84" s="552"/>
      <c r="AU84" s="552"/>
      <c r="AV84" s="552"/>
      <c r="AW84" s="552"/>
      <c r="AX84" s="552"/>
      <c r="AY84" s="552"/>
      <c r="AZ84" s="552"/>
      <c r="BA84" s="552"/>
      <c r="BB84" s="552"/>
      <c r="BC84" s="552"/>
      <c r="BD84" s="552"/>
      <c r="BE84" s="552"/>
      <c r="BF84" s="552"/>
      <c r="BG84" s="574">
        <f t="shared" si="20"/>
        <v>0</v>
      </c>
      <c r="BH84" s="552"/>
      <c r="BI84" s="577">
        <f t="shared" si="21"/>
        <v>0</v>
      </c>
      <c r="BJ84" s="552"/>
      <c r="BK84" s="552"/>
      <c r="BL84" s="552"/>
      <c r="BM84" s="552"/>
      <c r="BN84" s="552"/>
      <c r="BO84" s="552"/>
      <c r="BP84" s="552"/>
      <c r="BQ84" s="552"/>
      <c r="BR84" s="552"/>
      <c r="BS84" s="552"/>
      <c r="BT84" s="552"/>
      <c r="BU84" s="552"/>
      <c r="BV84" s="552"/>
      <c r="BW84" s="552"/>
    </row>
    <row r="85" spans="1:75">
      <c r="A85" s="552"/>
      <c r="B85" s="552"/>
      <c r="C85" s="552"/>
      <c r="D85" s="552"/>
      <c r="E85" s="552"/>
      <c r="F85" s="552"/>
      <c r="G85" s="552"/>
      <c r="H85" s="552"/>
      <c r="I85" s="552"/>
      <c r="J85" s="552"/>
      <c r="K85" s="552"/>
      <c r="L85" s="552"/>
      <c r="M85" s="552" t="e">
        <f>VLOOKUP(L85,'償却率（定額法）'!$B$6:$C$104,2)</f>
        <v>#N/A</v>
      </c>
      <c r="N85" s="572"/>
      <c r="O85" s="572"/>
      <c r="P85" s="573">
        <f t="shared" si="15"/>
        <v>0</v>
      </c>
      <c r="Q85" s="574">
        <f t="shared" si="16"/>
        <v>1900</v>
      </c>
      <c r="R85" s="574">
        <f t="shared" si="17"/>
        <v>1</v>
      </c>
      <c r="S85" s="574">
        <f t="shared" si="18"/>
        <v>0</v>
      </c>
      <c r="T85" s="552" t="str">
        <f t="shared" si="1"/>
        <v/>
      </c>
      <c r="U85" s="575"/>
      <c r="V85" s="552"/>
      <c r="W85" s="552"/>
      <c r="X85" s="576">
        <f t="shared" si="12"/>
        <v>0</v>
      </c>
      <c r="Y85" s="576">
        <f t="shared" si="13"/>
        <v>0</v>
      </c>
      <c r="Z85" s="552"/>
      <c r="AA85" s="552"/>
      <c r="AB85" s="552"/>
      <c r="AC85" s="552"/>
      <c r="AD85" s="552"/>
      <c r="AE85" s="552"/>
      <c r="AF85" s="552"/>
      <c r="AG85" s="552"/>
      <c r="AH85" s="552"/>
      <c r="AI85" s="552"/>
      <c r="AJ85" s="552"/>
      <c r="AK85" s="552"/>
      <c r="AL85" s="552"/>
      <c r="AM85" s="552"/>
      <c r="AN85" s="582">
        <f t="shared" si="14"/>
        <v>0</v>
      </c>
      <c r="AO85" s="552"/>
      <c r="AP85" s="577">
        <f t="shared" si="19"/>
        <v>0</v>
      </c>
      <c r="AQ85" s="552"/>
      <c r="AR85" s="552"/>
      <c r="AS85" s="552"/>
      <c r="AT85" s="552"/>
      <c r="AU85" s="552"/>
      <c r="AV85" s="552"/>
      <c r="AW85" s="552"/>
      <c r="AX85" s="552"/>
      <c r="AY85" s="552"/>
      <c r="AZ85" s="552"/>
      <c r="BA85" s="552"/>
      <c r="BB85" s="552"/>
      <c r="BC85" s="552"/>
      <c r="BD85" s="552"/>
      <c r="BE85" s="552"/>
      <c r="BF85" s="552"/>
      <c r="BG85" s="574">
        <f t="shared" si="20"/>
        <v>0</v>
      </c>
      <c r="BH85" s="552"/>
      <c r="BI85" s="577">
        <f t="shared" si="21"/>
        <v>0</v>
      </c>
      <c r="BJ85" s="552"/>
      <c r="BK85" s="552"/>
      <c r="BL85" s="552"/>
      <c r="BM85" s="552"/>
      <c r="BN85" s="552"/>
      <c r="BO85" s="552"/>
      <c r="BP85" s="552"/>
      <c r="BQ85" s="552"/>
      <c r="BR85" s="552"/>
      <c r="BS85" s="552"/>
      <c r="BT85" s="552"/>
      <c r="BU85" s="552"/>
      <c r="BV85" s="552"/>
      <c r="BW85" s="552"/>
    </row>
    <row r="86" spans="1:75">
      <c r="A86" s="552"/>
      <c r="B86" s="552"/>
      <c r="C86" s="552"/>
      <c r="D86" s="552"/>
      <c r="E86" s="552"/>
      <c r="F86" s="552"/>
      <c r="G86" s="552"/>
      <c r="H86" s="552"/>
      <c r="I86" s="552"/>
      <c r="J86" s="552"/>
      <c r="K86" s="552"/>
      <c r="L86" s="552"/>
      <c r="M86" s="552" t="e">
        <f>VLOOKUP(L86,'償却率（定額法）'!$B$6:$C$104,2)</f>
        <v>#N/A</v>
      </c>
      <c r="N86" s="572"/>
      <c r="O86" s="572"/>
      <c r="P86" s="573">
        <f t="shared" si="15"/>
        <v>0</v>
      </c>
      <c r="Q86" s="574">
        <f t="shared" si="16"/>
        <v>1900</v>
      </c>
      <c r="R86" s="574">
        <f t="shared" si="17"/>
        <v>1</v>
      </c>
      <c r="S86" s="574">
        <f t="shared" si="18"/>
        <v>0</v>
      </c>
      <c r="T86" s="552" t="str">
        <f t="shared" si="1"/>
        <v/>
      </c>
      <c r="U86" s="575"/>
      <c r="V86" s="552"/>
      <c r="W86" s="552"/>
      <c r="X86" s="576">
        <f t="shared" si="12"/>
        <v>0</v>
      </c>
      <c r="Y86" s="576">
        <f t="shared" si="13"/>
        <v>0</v>
      </c>
      <c r="Z86" s="552"/>
      <c r="AA86" s="552"/>
      <c r="AB86" s="552"/>
      <c r="AC86" s="552"/>
      <c r="AD86" s="552"/>
      <c r="AE86" s="552"/>
      <c r="AF86" s="552"/>
      <c r="AG86" s="552"/>
      <c r="AH86" s="552"/>
      <c r="AI86" s="552"/>
      <c r="AJ86" s="552"/>
      <c r="AK86" s="552"/>
      <c r="AL86" s="552"/>
      <c r="AM86" s="552"/>
      <c r="AN86" s="582">
        <f t="shared" si="14"/>
        <v>0</v>
      </c>
      <c r="AO86" s="552"/>
      <c r="AP86" s="577">
        <f t="shared" si="19"/>
        <v>0</v>
      </c>
      <c r="AQ86" s="552"/>
      <c r="AR86" s="552"/>
      <c r="AS86" s="552"/>
      <c r="AT86" s="552"/>
      <c r="AU86" s="552"/>
      <c r="AV86" s="552"/>
      <c r="AW86" s="552"/>
      <c r="AX86" s="552"/>
      <c r="AY86" s="552"/>
      <c r="AZ86" s="552"/>
      <c r="BA86" s="552"/>
      <c r="BB86" s="552"/>
      <c r="BC86" s="552"/>
      <c r="BD86" s="552"/>
      <c r="BE86" s="552"/>
      <c r="BF86" s="552"/>
      <c r="BG86" s="574">
        <f t="shared" si="20"/>
        <v>0</v>
      </c>
      <c r="BH86" s="552"/>
      <c r="BI86" s="577">
        <f t="shared" si="21"/>
        <v>0</v>
      </c>
      <c r="BJ86" s="552"/>
      <c r="BK86" s="552"/>
      <c r="BL86" s="552"/>
      <c r="BM86" s="552"/>
      <c r="BN86" s="552"/>
      <c r="BO86" s="552"/>
      <c r="BP86" s="552"/>
      <c r="BQ86" s="552"/>
      <c r="BR86" s="552"/>
      <c r="BS86" s="552"/>
      <c r="BT86" s="552"/>
      <c r="BU86" s="552"/>
      <c r="BV86" s="552"/>
      <c r="BW86" s="552"/>
    </row>
    <row r="87" spans="1:75">
      <c r="A87" s="552"/>
      <c r="B87" s="552"/>
      <c r="C87" s="552"/>
      <c r="D87" s="552"/>
      <c r="E87" s="552"/>
      <c r="F87" s="552"/>
      <c r="G87" s="552"/>
      <c r="H87" s="552"/>
      <c r="I87" s="552"/>
      <c r="J87" s="552"/>
      <c r="K87" s="552"/>
      <c r="L87" s="552"/>
      <c r="M87" s="552" t="e">
        <f>VLOOKUP(L87,'償却率（定額法）'!$B$6:$C$104,2)</f>
        <v>#N/A</v>
      </c>
      <c r="N87" s="572"/>
      <c r="O87" s="572"/>
      <c r="P87" s="573">
        <f t="shared" si="15"/>
        <v>0</v>
      </c>
      <c r="Q87" s="574">
        <f t="shared" si="16"/>
        <v>1900</v>
      </c>
      <c r="R87" s="574">
        <f t="shared" si="17"/>
        <v>1</v>
      </c>
      <c r="S87" s="574">
        <f t="shared" si="18"/>
        <v>0</v>
      </c>
      <c r="T87" s="552" t="str">
        <f t="shared" si="1"/>
        <v/>
      </c>
      <c r="U87" s="575"/>
      <c r="V87" s="552"/>
      <c r="W87" s="552"/>
      <c r="X87" s="576">
        <f t="shared" si="12"/>
        <v>0</v>
      </c>
      <c r="Y87" s="576">
        <f t="shared" si="13"/>
        <v>0</v>
      </c>
      <c r="Z87" s="552"/>
      <c r="AA87" s="552"/>
      <c r="AB87" s="552"/>
      <c r="AC87" s="552"/>
      <c r="AD87" s="552"/>
      <c r="AE87" s="552"/>
      <c r="AF87" s="552"/>
      <c r="AG87" s="552"/>
      <c r="AH87" s="552"/>
      <c r="AI87" s="552"/>
      <c r="AJ87" s="552"/>
      <c r="AK87" s="552"/>
      <c r="AL87" s="552"/>
      <c r="AM87" s="552"/>
      <c r="AN87" s="582">
        <f t="shared" si="14"/>
        <v>0</v>
      </c>
      <c r="AO87" s="552"/>
      <c r="AP87" s="577">
        <f t="shared" si="19"/>
        <v>0</v>
      </c>
      <c r="AQ87" s="552"/>
      <c r="AR87" s="552"/>
      <c r="AS87" s="552"/>
      <c r="AT87" s="552"/>
      <c r="AU87" s="552"/>
      <c r="AV87" s="552"/>
      <c r="AW87" s="552"/>
      <c r="AX87" s="552"/>
      <c r="AY87" s="552"/>
      <c r="AZ87" s="552"/>
      <c r="BA87" s="552"/>
      <c r="BB87" s="552"/>
      <c r="BC87" s="552"/>
      <c r="BD87" s="552"/>
      <c r="BE87" s="552"/>
      <c r="BF87" s="552"/>
      <c r="BG87" s="574">
        <f t="shared" si="20"/>
        <v>0</v>
      </c>
      <c r="BH87" s="552"/>
      <c r="BI87" s="577">
        <f t="shared" si="21"/>
        <v>0</v>
      </c>
      <c r="BJ87" s="552"/>
      <c r="BK87" s="552"/>
      <c r="BL87" s="552"/>
      <c r="BM87" s="552"/>
      <c r="BN87" s="552"/>
      <c r="BO87" s="552"/>
      <c r="BP87" s="552"/>
      <c r="BQ87" s="552"/>
      <c r="BR87" s="552"/>
      <c r="BS87" s="552"/>
      <c r="BT87" s="552"/>
      <c r="BU87" s="552"/>
      <c r="BV87" s="552"/>
      <c r="BW87" s="552"/>
    </row>
    <row r="88" spans="1:75">
      <c r="A88" s="552"/>
      <c r="B88" s="552"/>
      <c r="C88" s="552"/>
      <c r="D88" s="552"/>
      <c r="E88" s="552"/>
      <c r="F88" s="552"/>
      <c r="G88" s="552"/>
      <c r="H88" s="552"/>
      <c r="I88" s="552"/>
      <c r="J88" s="552"/>
      <c r="K88" s="552"/>
      <c r="L88" s="552"/>
      <c r="M88" s="552" t="e">
        <f>VLOOKUP(L88,'償却率（定額法）'!$B$6:$C$104,2)</f>
        <v>#N/A</v>
      </c>
      <c r="N88" s="572"/>
      <c r="O88" s="572"/>
      <c r="P88" s="573">
        <f t="shared" si="15"/>
        <v>0</v>
      </c>
      <c r="Q88" s="574">
        <f t="shared" si="16"/>
        <v>1900</v>
      </c>
      <c r="R88" s="574">
        <f t="shared" si="17"/>
        <v>1</v>
      </c>
      <c r="S88" s="574">
        <f t="shared" si="18"/>
        <v>0</v>
      </c>
      <c r="T88" s="552" t="str">
        <f t="shared" si="1"/>
        <v/>
      </c>
      <c r="U88" s="575"/>
      <c r="V88" s="552"/>
      <c r="W88" s="552"/>
      <c r="X88" s="576">
        <f t="shared" si="12"/>
        <v>0</v>
      </c>
      <c r="Y88" s="576">
        <f t="shared" si="13"/>
        <v>0</v>
      </c>
      <c r="Z88" s="552"/>
      <c r="AA88" s="552"/>
      <c r="AB88" s="552"/>
      <c r="AC88" s="552"/>
      <c r="AD88" s="552"/>
      <c r="AE88" s="552"/>
      <c r="AF88" s="552"/>
      <c r="AG88" s="552"/>
      <c r="AH88" s="552"/>
      <c r="AI88" s="552"/>
      <c r="AJ88" s="552"/>
      <c r="AK88" s="552"/>
      <c r="AL88" s="552"/>
      <c r="AM88" s="552"/>
      <c r="AN88" s="582">
        <f t="shared" si="14"/>
        <v>0</v>
      </c>
      <c r="AO88" s="552"/>
      <c r="AP88" s="577">
        <f t="shared" si="19"/>
        <v>0</v>
      </c>
      <c r="AQ88" s="552"/>
      <c r="AR88" s="552"/>
      <c r="AS88" s="552"/>
      <c r="AT88" s="552"/>
      <c r="AU88" s="552"/>
      <c r="AV88" s="552"/>
      <c r="AW88" s="552"/>
      <c r="AX88" s="552"/>
      <c r="AY88" s="552"/>
      <c r="AZ88" s="552"/>
      <c r="BA88" s="552"/>
      <c r="BB88" s="552"/>
      <c r="BC88" s="552"/>
      <c r="BD88" s="552"/>
      <c r="BE88" s="552"/>
      <c r="BF88" s="552"/>
      <c r="BG88" s="574">
        <f t="shared" si="20"/>
        <v>0</v>
      </c>
      <c r="BH88" s="552"/>
      <c r="BI88" s="577">
        <f t="shared" si="21"/>
        <v>0</v>
      </c>
      <c r="BJ88" s="552"/>
      <c r="BK88" s="552"/>
      <c r="BL88" s="552"/>
      <c r="BM88" s="552"/>
      <c r="BN88" s="552"/>
      <c r="BO88" s="552"/>
      <c r="BP88" s="552"/>
      <c r="BQ88" s="552"/>
      <c r="BR88" s="552"/>
      <c r="BS88" s="552"/>
      <c r="BT88" s="552"/>
      <c r="BU88" s="552"/>
      <c r="BV88" s="552"/>
      <c r="BW88" s="552"/>
    </row>
    <row r="89" spans="1:75">
      <c r="A89" s="552"/>
      <c r="B89" s="552"/>
      <c r="C89" s="552"/>
      <c r="D89" s="552"/>
      <c r="E89" s="552"/>
      <c r="F89" s="552"/>
      <c r="G89" s="552"/>
      <c r="H89" s="552"/>
      <c r="I89" s="552"/>
      <c r="J89" s="552"/>
      <c r="K89" s="552"/>
      <c r="L89" s="552"/>
      <c r="M89" s="552" t="e">
        <f>VLOOKUP(L89,'償却率（定額法）'!$B$6:$C$104,2)</f>
        <v>#N/A</v>
      </c>
      <c r="N89" s="572"/>
      <c r="O89" s="572"/>
      <c r="P89" s="573">
        <f t="shared" si="15"/>
        <v>0</v>
      </c>
      <c r="Q89" s="574">
        <f t="shared" si="16"/>
        <v>1900</v>
      </c>
      <c r="R89" s="574">
        <f t="shared" si="17"/>
        <v>1</v>
      </c>
      <c r="S89" s="574">
        <f t="shared" si="18"/>
        <v>0</v>
      </c>
      <c r="T89" s="552" t="str">
        <f t="shared" si="1"/>
        <v/>
      </c>
      <c r="U89" s="575"/>
      <c r="V89" s="552"/>
      <c r="W89" s="552"/>
      <c r="X89" s="576">
        <f t="shared" si="12"/>
        <v>0</v>
      </c>
      <c r="Y89" s="576">
        <f t="shared" si="13"/>
        <v>0</v>
      </c>
      <c r="Z89" s="552"/>
      <c r="AA89" s="552"/>
      <c r="AB89" s="552"/>
      <c r="AC89" s="552"/>
      <c r="AD89" s="552"/>
      <c r="AE89" s="552"/>
      <c r="AF89" s="552"/>
      <c r="AG89" s="552"/>
      <c r="AH89" s="552"/>
      <c r="AI89" s="552"/>
      <c r="AJ89" s="552"/>
      <c r="AK89" s="552"/>
      <c r="AL89" s="552"/>
      <c r="AM89" s="552"/>
      <c r="AN89" s="582">
        <f t="shared" si="14"/>
        <v>0</v>
      </c>
      <c r="AO89" s="552"/>
      <c r="AP89" s="577">
        <f t="shared" si="19"/>
        <v>0</v>
      </c>
      <c r="AQ89" s="552"/>
      <c r="AR89" s="552"/>
      <c r="AS89" s="552"/>
      <c r="AT89" s="552"/>
      <c r="AU89" s="552"/>
      <c r="AV89" s="552"/>
      <c r="AW89" s="552"/>
      <c r="AX89" s="552"/>
      <c r="AY89" s="552"/>
      <c r="AZ89" s="552"/>
      <c r="BA89" s="552"/>
      <c r="BB89" s="552"/>
      <c r="BC89" s="552"/>
      <c r="BD89" s="552"/>
      <c r="BE89" s="552"/>
      <c r="BF89" s="552"/>
      <c r="BG89" s="574">
        <f t="shared" si="20"/>
        <v>0</v>
      </c>
      <c r="BH89" s="552"/>
      <c r="BI89" s="577">
        <f t="shared" si="21"/>
        <v>0</v>
      </c>
      <c r="BJ89" s="552"/>
      <c r="BK89" s="552"/>
      <c r="BL89" s="552"/>
      <c r="BM89" s="552"/>
      <c r="BN89" s="552"/>
      <c r="BO89" s="552"/>
      <c r="BP89" s="552"/>
      <c r="BQ89" s="552"/>
      <c r="BR89" s="552"/>
      <c r="BS89" s="552"/>
      <c r="BT89" s="552"/>
      <c r="BU89" s="552"/>
      <c r="BV89" s="552"/>
      <c r="BW89" s="552"/>
    </row>
    <row r="90" spans="1:75">
      <c r="A90" s="552"/>
      <c r="B90" s="552"/>
      <c r="C90" s="552"/>
      <c r="D90" s="552"/>
      <c r="E90" s="552"/>
      <c r="F90" s="552"/>
      <c r="G90" s="552"/>
      <c r="H90" s="552"/>
      <c r="I90" s="552"/>
      <c r="J90" s="552"/>
      <c r="K90" s="552"/>
      <c r="L90" s="552"/>
      <c r="M90" s="552" t="e">
        <f>VLOOKUP(L90,'償却率（定額法）'!$B$6:$C$104,2)</f>
        <v>#N/A</v>
      </c>
      <c r="N90" s="572"/>
      <c r="O90" s="572"/>
      <c r="P90" s="573">
        <f t="shared" si="15"/>
        <v>0</v>
      </c>
      <c r="Q90" s="574">
        <f t="shared" si="16"/>
        <v>1900</v>
      </c>
      <c r="R90" s="574">
        <f t="shared" si="17"/>
        <v>1</v>
      </c>
      <c r="S90" s="574">
        <f t="shared" si="18"/>
        <v>0</v>
      </c>
      <c r="T90" s="552" t="str">
        <f t="shared" si="1"/>
        <v/>
      </c>
      <c r="U90" s="575"/>
      <c r="V90" s="552"/>
      <c r="W90" s="552"/>
      <c r="X90" s="576">
        <f t="shared" si="12"/>
        <v>0</v>
      </c>
      <c r="Y90" s="576">
        <f t="shared" si="13"/>
        <v>0</v>
      </c>
      <c r="Z90" s="552"/>
      <c r="AA90" s="552"/>
      <c r="AB90" s="552"/>
      <c r="AC90" s="552"/>
      <c r="AD90" s="552"/>
      <c r="AE90" s="552"/>
      <c r="AF90" s="552"/>
      <c r="AG90" s="552"/>
      <c r="AH90" s="552"/>
      <c r="AI90" s="552"/>
      <c r="AJ90" s="552"/>
      <c r="AK90" s="552"/>
      <c r="AL90" s="552"/>
      <c r="AM90" s="552"/>
      <c r="AN90" s="582">
        <f t="shared" si="14"/>
        <v>0</v>
      </c>
      <c r="AO90" s="552"/>
      <c r="AP90" s="577">
        <f t="shared" si="19"/>
        <v>0</v>
      </c>
      <c r="AQ90" s="552"/>
      <c r="AR90" s="552"/>
      <c r="AS90" s="552"/>
      <c r="AT90" s="552"/>
      <c r="AU90" s="552"/>
      <c r="AV90" s="552"/>
      <c r="AW90" s="552"/>
      <c r="AX90" s="552"/>
      <c r="AY90" s="552"/>
      <c r="AZ90" s="552"/>
      <c r="BA90" s="552"/>
      <c r="BB90" s="552"/>
      <c r="BC90" s="552"/>
      <c r="BD90" s="552"/>
      <c r="BE90" s="552"/>
      <c r="BF90" s="552"/>
      <c r="BG90" s="574">
        <f t="shared" si="20"/>
        <v>0</v>
      </c>
      <c r="BH90" s="552"/>
      <c r="BI90" s="577">
        <f t="shared" si="21"/>
        <v>0</v>
      </c>
      <c r="BJ90" s="552"/>
      <c r="BK90" s="552"/>
      <c r="BL90" s="552"/>
      <c r="BM90" s="552"/>
      <c r="BN90" s="552"/>
      <c r="BO90" s="552"/>
      <c r="BP90" s="552"/>
      <c r="BQ90" s="552"/>
      <c r="BR90" s="552"/>
      <c r="BS90" s="552"/>
      <c r="BT90" s="552"/>
      <c r="BU90" s="552"/>
      <c r="BV90" s="552"/>
      <c r="BW90" s="552"/>
    </row>
    <row r="91" spans="1:75">
      <c r="A91" s="552"/>
      <c r="B91" s="552"/>
      <c r="C91" s="552"/>
      <c r="D91" s="552"/>
      <c r="E91" s="552"/>
      <c r="F91" s="552"/>
      <c r="G91" s="552"/>
      <c r="H91" s="552"/>
      <c r="I91" s="552"/>
      <c r="J91" s="552"/>
      <c r="K91" s="552"/>
      <c r="L91" s="552"/>
      <c r="M91" s="552" t="e">
        <f>VLOOKUP(L91,'償却率（定額法）'!$B$6:$C$104,2)</f>
        <v>#N/A</v>
      </c>
      <c r="N91" s="572"/>
      <c r="O91" s="572"/>
      <c r="P91" s="573">
        <f t="shared" si="15"/>
        <v>0</v>
      </c>
      <c r="Q91" s="574">
        <f t="shared" si="16"/>
        <v>1900</v>
      </c>
      <c r="R91" s="574">
        <f t="shared" si="17"/>
        <v>1</v>
      </c>
      <c r="S91" s="574">
        <f t="shared" si="18"/>
        <v>0</v>
      </c>
      <c r="T91" s="552" t="str">
        <f t="shared" si="1"/>
        <v/>
      </c>
      <c r="U91" s="575"/>
      <c r="V91" s="552"/>
      <c r="W91" s="552"/>
      <c r="X91" s="576">
        <f t="shared" si="12"/>
        <v>0</v>
      </c>
      <c r="Y91" s="576">
        <f t="shared" si="13"/>
        <v>0</v>
      </c>
      <c r="Z91" s="552"/>
      <c r="AA91" s="552"/>
      <c r="AB91" s="552"/>
      <c r="AC91" s="552"/>
      <c r="AD91" s="552"/>
      <c r="AE91" s="552"/>
      <c r="AF91" s="552"/>
      <c r="AG91" s="552"/>
      <c r="AH91" s="552"/>
      <c r="AI91" s="552"/>
      <c r="AJ91" s="552"/>
      <c r="AK91" s="552"/>
      <c r="AL91" s="552"/>
      <c r="AM91" s="552"/>
      <c r="AN91" s="582">
        <f t="shared" si="14"/>
        <v>0</v>
      </c>
      <c r="AO91" s="552"/>
      <c r="AP91" s="577">
        <f t="shared" si="19"/>
        <v>0</v>
      </c>
      <c r="AQ91" s="552"/>
      <c r="AR91" s="552"/>
      <c r="AS91" s="552"/>
      <c r="AT91" s="552"/>
      <c r="AU91" s="552"/>
      <c r="AV91" s="552"/>
      <c r="AW91" s="552"/>
      <c r="AX91" s="552"/>
      <c r="AY91" s="552"/>
      <c r="AZ91" s="552"/>
      <c r="BA91" s="552"/>
      <c r="BB91" s="552"/>
      <c r="BC91" s="552"/>
      <c r="BD91" s="552"/>
      <c r="BE91" s="552"/>
      <c r="BF91" s="552"/>
      <c r="BG91" s="574">
        <f t="shared" si="20"/>
        <v>0</v>
      </c>
      <c r="BH91" s="552"/>
      <c r="BI91" s="577">
        <f t="shared" si="21"/>
        <v>0</v>
      </c>
      <c r="BJ91" s="552"/>
      <c r="BK91" s="552"/>
      <c r="BL91" s="552"/>
      <c r="BM91" s="552"/>
      <c r="BN91" s="552"/>
      <c r="BO91" s="552"/>
      <c r="BP91" s="552"/>
      <c r="BQ91" s="552"/>
      <c r="BR91" s="552"/>
      <c r="BS91" s="552"/>
      <c r="BT91" s="552"/>
      <c r="BU91" s="552"/>
      <c r="BV91" s="552"/>
      <c r="BW91" s="552"/>
    </row>
    <row r="92" spans="1:75">
      <c r="A92" s="552"/>
      <c r="B92" s="552"/>
      <c r="C92" s="552"/>
      <c r="D92" s="552"/>
      <c r="E92" s="552"/>
      <c r="F92" s="552"/>
      <c r="G92" s="552"/>
      <c r="H92" s="552"/>
      <c r="I92" s="552"/>
      <c r="J92" s="552"/>
      <c r="K92" s="552"/>
      <c r="L92" s="552"/>
      <c r="M92" s="552" t="e">
        <f>VLOOKUP(L92,'償却率（定額法）'!$B$6:$C$104,2)</f>
        <v>#N/A</v>
      </c>
      <c r="N92" s="572"/>
      <c r="O92" s="572"/>
      <c r="P92" s="573">
        <f t="shared" si="15"/>
        <v>0</v>
      </c>
      <c r="Q92" s="574">
        <f t="shared" si="16"/>
        <v>1900</v>
      </c>
      <c r="R92" s="574">
        <f t="shared" si="17"/>
        <v>1</v>
      </c>
      <c r="S92" s="574">
        <f t="shared" si="18"/>
        <v>0</v>
      </c>
      <c r="T92" s="552" t="str">
        <f t="shared" si="1"/>
        <v/>
      </c>
      <c r="U92" s="575"/>
      <c r="V92" s="552"/>
      <c r="W92" s="552"/>
      <c r="X92" s="576">
        <f t="shared" si="12"/>
        <v>0</v>
      </c>
      <c r="Y92" s="576">
        <f t="shared" si="13"/>
        <v>0</v>
      </c>
      <c r="Z92" s="552"/>
      <c r="AA92" s="552"/>
      <c r="AB92" s="552"/>
      <c r="AC92" s="552"/>
      <c r="AD92" s="552"/>
      <c r="AE92" s="552"/>
      <c r="AF92" s="552"/>
      <c r="AG92" s="552"/>
      <c r="AH92" s="552"/>
      <c r="AI92" s="552"/>
      <c r="AJ92" s="552"/>
      <c r="AK92" s="552"/>
      <c r="AL92" s="552"/>
      <c r="AM92" s="552"/>
      <c r="AN92" s="582">
        <f t="shared" si="14"/>
        <v>0</v>
      </c>
      <c r="AO92" s="552"/>
      <c r="AP92" s="577">
        <f t="shared" si="19"/>
        <v>0</v>
      </c>
      <c r="AQ92" s="552"/>
      <c r="AR92" s="552"/>
      <c r="AS92" s="552"/>
      <c r="AT92" s="552"/>
      <c r="AU92" s="552"/>
      <c r="AV92" s="552"/>
      <c r="AW92" s="552"/>
      <c r="AX92" s="552"/>
      <c r="AY92" s="552"/>
      <c r="AZ92" s="552"/>
      <c r="BA92" s="552"/>
      <c r="BB92" s="552"/>
      <c r="BC92" s="552"/>
      <c r="BD92" s="552"/>
      <c r="BE92" s="552"/>
      <c r="BF92" s="552"/>
      <c r="BG92" s="574">
        <f t="shared" si="20"/>
        <v>0</v>
      </c>
      <c r="BH92" s="552"/>
      <c r="BI92" s="577">
        <f t="shared" si="21"/>
        <v>0</v>
      </c>
      <c r="BJ92" s="552"/>
      <c r="BK92" s="552"/>
      <c r="BL92" s="552"/>
      <c r="BM92" s="552"/>
      <c r="BN92" s="552"/>
      <c r="BO92" s="552"/>
      <c r="BP92" s="552"/>
      <c r="BQ92" s="552"/>
      <c r="BR92" s="552"/>
      <c r="BS92" s="552"/>
      <c r="BT92" s="552"/>
      <c r="BU92" s="552"/>
      <c r="BV92" s="552"/>
      <c r="BW92" s="552"/>
    </row>
    <row r="93" spans="1:75">
      <c r="A93" s="552"/>
      <c r="B93" s="552"/>
      <c r="C93" s="552"/>
      <c r="D93" s="552"/>
      <c r="E93" s="552"/>
      <c r="F93" s="552"/>
      <c r="G93" s="552"/>
      <c r="H93" s="552"/>
      <c r="I93" s="552"/>
      <c r="J93" s="552"/>
      <c r="K93" s="552"/>
      <c r="L93" s="552"/>
      <c r="M93" s="552" t="e">
        <f>VLOOKUP(L93,'償却率（定額法）'!$B$6:$C$104,2)</f>
        <v>#N/A</v>
      </c>
      <c r="N93" s="572"/>
      <c r="O93" s="572"/>
      <c r="P93" s="573">
        <f t="shared" si="15"/>
        <v>0</v>
      </c>
      <c r="Q93" s="574">
        <f t="shared" si="16"/>
        <v>1900</v>
      </c>
      <c r="R93" s="574">
        <f t="shared" si="17"/>
        <v>1</v>
      </c>
      <c r="S93" s="574">
        <f t="shared" si="18"/>
        <v>0</v>
      </c>
      <c r="T93" s="552" t="str">
        <f t="shared" si="1"/>
        <v/>
      </c>
      <c r="U93" s="575"/>
      <c r="V93" s="552"/>
      <c r="W93" s="552"/>
      <c r="X93" s="576">
        <f t="shared" si="12"/>
        <v>0</v>
      </c>
      <c r="Y93" s="576">
        <f t="shared" si="13"/>
        <v>0</v>
      </c>
      <c r="Z93" s="552"/>
      <c r="AA93" s="552"/>
      <c r="AB93" s="552"/>
      <c r="AC93" s="552"/>
      <c r="AD93" s="552"/>
      <c r="AE93" s="552"/>
      <c r="AF93" s="552"/>
      <c r="AG93" s="552"/>
      <c r="AH93" s="552"/>
      <c r="AI93" s="552"/>
      <c r="AJ93" s="552"/>
      <c r="AK93" s="552"/>
      <c r="AL93" s="552"/>
      <c r="AM93" s="552"/>
      <c r="AN93" s="582">
        <f t="shared" si="14"/>
        <v>0</v>
      </c>
      <c r="AO93" s="552"/>
      <c r="AP93" s="577">
        <f t="shared" si="19"/>
        <v>0</v>
      </c>
      <c r="AQ93" s="552"/>
      <c r="AR93" s="552"/>
      <c r="AS93" s="552"/>
      <c r="AT93" s="552"/>
      <c r="AU93" s="552"/>
      <c r="AV93" s="552"/>
      <c r="AW93" s="552"/>
      <c r="AX93" s="552"/>
      <c r="AY93" s="552"/>
      <c r="AZ93" s="552"/>
      <c r="BA93" s="552"/>
      <c r="BB93" s="552"/>
      <c r="BC93" s="552"/>
      <c r="BD93" s="552"/>
      <c r="BE93" s="552"/>
      <c r="BF93" s="552"/>
      <c r="BG93" s="574">
        <f t="shared" si="20"/>
        <v>0</v>
      </c>
      <c r="BH93" s="552"/>
      <c r="BI93" s="577">
        <f t="shared" si="21"/>
        <v>0</v>
      </c>
      <c r="BJ93" s="552"/>
      <c r="BK93" s="552"/>
      <c r="BL93" s="552"/>
      <c r="BM93" s="552"/>
      <c r="BN93" s="552"/>
      <c r="BO93" s="552"/>
      <c r="BP93" s="552"/>
      <c r="BQ93" s="552"/>
      <c r="BR93" s="552"/>
      <c r="BS93" s="552"/>
      <c r="BT93" s="552"/>
      <c r="BU93" s="552"/>
      <c r="BV93" s="552"/>
      <c r="BW93" s="552"/>
    </row>
    <row r="94" spans="1:75">
      <c r="A94" s="552"/>
      <c r="B94" s="552"/>
      <c r="C94" s="552"/>
      <c r="D94" s="552"/>
      <c r="E94" s="552"/>
      <c r="F94" s="552"/>
      <c r="G94" s="552"/>
      <c r="H94" s="552"/>
      <c r="I94" s="552"/>
      <c r="J94" s="552"/>
      <c r="K94" s="552"/>
      <c r="L94" s="552"/>
      <c r="M94" s="552" t="e">
        <f>VLOOKUP(L94,'償却率（定額法）'!$B$6:$C$104,2)</f>
        <v>#N/A</v>
      </c>
      <c r="N94" s="572"/>
      <c r="O94" s="572"/>
      <c r="P94" s="573">
        <f t="shared" si="15"/>
        <v>0</v>
      </c>
      <c r="Q94" s="574">
        <f t="shared" si="16"/>
        <v>1900</v>
      </c>
      <c r="R94" s="574">
        <f t="shared" si="17"/>
        <v>1</v>
      </c>
      <c r="S94" s="574">
        <f t="shared" si="18"/>
        <v>0</v>
      </c>
      <c r="T94" s="552" t="str">
        <f t="shared" si="1"/>
        <v/>
      </c>
      <c r="U94" s="575"/>
      <c r="V94" s="552"/>
      <c r="W94" s="552"/>
      <c r="X94" s="576">
        <f t="shared" si="12"/>
        <v>0</v>
      </c>
      <c r="Y94" s="576">
        <f t="shared" si="13"/>
        <v>0</v>
      </c>
      <c r="Z94" s="552"/>
      <c r="AA94" s="552"/>
      <c r="AB94" s="552"/>
      <c r="AC94" s="552"/>
      <c r="AD94" s="552"/>
      <c r="AE94" s="552"/>
      <c r="AF94" s="552"/>
      <c r="AG94" s="552"/>
      <c r="AH94" s="552"/>
      <c r="AI94" s="552"/>
      <c r="AJ94" s="552"/>
      <c r="AK94" s="552"/>
      <c r="AL94" s="552"/>
      <c r="AM94" s="552"/>
      <c r="AN94" s="582">
        <f t="shared" si="14"/>
        <v>0</v>
      </c>
      <c r="AO94" s="552"/>
      <c r="AP94" s="577">
        <f t="shared" si="19"/>
        <v>0</v>
      </c>
      <c r="AQ94" s="552"/>
      <c r="AR94" s="552"/>
      <c r="AS94" s="552"/>
      <c r="AT94" s="552"/>
      <c r="AU94" s="552"/>
      <c r="AV94" s="552"/>
      <c r="AW94" s="552"/>
      <c r="AX94" s="552"/>
      <c r="AY94" s="552"/>
      <c r="AZ94" s="552"/>
      <c r="BA94" s="552"/>
      <c r="BB94" s="552"/>
      <c r="BC94" s="552"/>
      <c r="BD94" s="552"/>
      <c r="BE94" s="552"/>
      <c r="BF94" s="552"/>
      <c r="BG94" s="574">
        <f t="shared" si="20"/>
        <v>0</v>
      </c>
      <c r="BH94" s="552"/>
      <c r="BI94" s="577">
        <f t="shared" si="21"/>
        <v>0</v>
      </c>
      <c r="BJ94" s="552"/>
      <c r="BK94" s="552"/>
      <c r="BL94" s="552"/>
      <c r="BM94" s="552"/>
      <c r="BN94" s="552"/>
      <c r="BO94" s="552"/>
      <c r="BP94" s="552"/>
      <c r="BQ94" s="552"/>
      <c r="BR94" s="552"/>
      <c r="BS94" s="552"/>
      <c r="BT94" s="552"/>
      <c r="BU94" s="552"/>
      <c r="BV94" s="552"/>
      <c r="BW94" s="552"/>
    </row>
    <row r="95" spans="1:75">
      <c r="A95" s="552"/>
      <c r="B95" s="552"/>
      <c r="C95" s="552"/>
      <c r="D95" s="552"/>
      <c r="E95" s="552"/>
      <c r="F95" s="552"/>
      <c r="G95" s="552"/>
      <c r="H95" s="552"/>
      <c r="I95" s="552"/>
      <c r="J95" s="552"/>
      <c r="K95" s="552"/>
      <c r="L95" s="552"/>
      <c r="M95" s="552" t="e">
        <f>VLOOKUP(L95,'償却率（定額法）'!$B$6:$C$104,2)</f>
        <v>#N/A</v>
      </c>
      <c r="N95" s="572"/>
      <c r="O95" s="572"/>
      <c r="P95" s="573">
        <f t="shared" si="15"/>
        <v>0</v>
      </c>
      <c r="Q95" s="574">
        <f t="shared" si="16"/>
        <v>1900</v>
      </c>
      <c r="R95" s="574">
        <f t="shared" si="17"/>
        <v>1</v>
      </c>
      <c r="S95" s="574">
        <f t="shared" si="18"/>
        <v>0</v>
      </c>
      <c r="T95" s="552" t="str">
        <f t="shared" si="1"/>
        <v/>
      </c>
      <c r="U95" s="575"/>
      <c r="V95" s="552"/>
      <c r="W95" s="552"/>
      <c r="X95" s="576">
        <f t="shared" si="12"/>
        <v>0</v>
      </c>
      <c r="Y95" s="576">
        <f t="shared" si="13"/>
        <v>0</v>
      </c>
      <c r="Z95" s="552"/>
      <c r="AA95" s="552"/>
      <c r="AB95" s="552"/>
      <c r="AC95" s="552"/>
      <c r="AD95" s="552"/>
      <c r="AE95" s="552"/>
      <c r="AF95" s="552"/>
      <c r="AG95" s="552"/>
      <c r="AH95" s="552"/>
      <c r="AI95" s="552"/>
      <c r="AJ95" s="552"/>
      <c r="AK95" s="552"/>
      <c r="AL95" s="552"/>
      <c r="AM95" s="552"/>
      <c r="AN95" s="582">
        <f t="shared" si="14"/>
        <v>0</v>
      </c>
      <c r="AO95" s="552"/>
      <c r="AP95" s="577">
        <f t="shared" si="19"/>
        <v>0</v>
      </c>
      <c r="AQ95" s="552"/>
      <c r="AR95" s="552"/>
      <c r="AS95" s="552"/>
      <c r="AT95" s="552"/>
      <c r="AU95" s="552"/>
      <c r="AV95" s="552"/>
      <c r="AW95" s="552"/>
      <c r="AX95" s="552"/>
      <c r="AY95" s="552"/>
      <c r="AZ95" s="552"/>
      <c r="BA95" s="552"/>
      <c r="BB95" s="552"/>
      <c r="BC95" s="552"/>
      <c r="BD95" s="552"/>
      <c r="BE95" s="552"/>
      <c r="BF95" s="552"/>
      <c r="BG95" s="574">
        <f t="shared" si="20"/>
        <v>0</v>
      </c>
      <c r="BH95" s="552"/>
      <c r="BI95" s="577">
        <f t="shared" si="21"/>
        <v>0</v>
      </c>
      <c r="BJ95" s="552"/>
      <c r="BK95" s="552"/>
      <c r="BL95" s="552"/>
      <c r="BM95" s="552"/>
      <c r="BN95" s="552"/>
      <c r="BO95" s="552"/>
      <c r="BP95" s="552"/>
      <c r="BQ95" s="552"/>
      <c r="BR95" s="552"/>
      <c r="BS95" s="552"/>
      <c r="BT95" s="552"/>
      <c r="BU95" s="552"/>
      <c r="BV95" s="552"/>
      <c r="BW95" s="552"/>
    </row>
    <row r="96" spans="1:75">
      <c r="A96" s="552"/>
      <c r="B96" s="552"/>
      <c r="C96" s="552"/>
      <c r="D96" s="552"/>
      <c r="E96" s="552"/>
      <c r="F96" s="552"/>
      <c r="G96" s="552"/>
      <c r="H96" s="552"/>
      <c r="I96" s="552"/>
      <c r="J96" s="552"/>
      <c r="K96" s="552"/>
      <c r="L96" s="552"/>
      <c r="M96" s="552" t="e">
        <f>VLOOKUP(L96,'償却率（定額法）'!$B$6:$C$104,2)</f>
        <v>#N/A</v>
      </c>
      <c r="N96" s="572"/>
      <c r="O96" s="572"/>
      <c r="P96" s="573">
        <f t="shared" si="15"/>
        <v>0</v>
      </c>
      <c r="Q96" s="574">
        <f t="shared" si="16"/>
        <v>1900</v>
      </c>
      <c r="R96" s="574">
        <f t="shared" si="17"/>
        <v>1</v>
      </c>
      <c r="S96" s="574">
        <f t="shared" si="18"/>
        <v>0</v>
      </c>
      <c r="T96" s="552" t="str">
        <f t="shared" si="1"/>
        <v/>
      </c>
      <c r="U96" s="575"/>
      <c r="V96" s="552"/>
      <c r="W96" s="552"/>
      <c r="X96" s="576">
        <f t="shared" si="12"/>
        <v>0</v>
      </c>
      <c r="Y96" s="576">
        <f t="shared" si="13"/>
        <v>0</v>
      </c>
      <c r="Z96" s="552"/>
      <c r="AA96" s="552"/>
      <c r="AB96" s="552"/>
      <c r="AC96" s="552"/>
      <c r="AD96" s="552"/>
      <c r="AE96" s="552"/>
      <c r="AF96" s="552"/>
      <c r="AG96" s="552"/>
      <c r="AH96" s="552"/>
      <c r="AI96" s="552"/>
      <c r="AJ96" s="552"/>
      <c r="AK96" s="552"/>
      <c r="AL96" s="552"/>
      <c r="AM96" s="552"/>
      <c r="AN96" s="582">
        <f t="shared" si="14"/>
        <v>0</v>
      </c>
      <c r="AO96" s="552"/>
      <c r="AP96" s="577">
        <f t="shared" si="19"/>
        <v>0</v>
      </c>
      <c r="AQ96" s="552"/>
      <c r="AR96" s="552"/>
      <c r="AS96" s="552"/>
      <c r="AT96" s="552"/>
      <c r="AU96" s="552"/>
      <c r="AV96" s="552"/>
      <c r="AW96" s="552"/>
      <c r="AX96" s="552"/>
      <c r="AY96" s="552"/>
      <c r="AZ96" s="552"/>
      <c r="BA96" s="552"/>
      <c r="BB96" s="552"/>
      <c r="BC96" s="552"/>
      <c r="BD96" s="552"/>
      <c r="BE96" s="552"/>
      <c r="BF96" s="552"/>
      <c r="BG96" s="574">
        <f t="shared" si="20"/>
        <v>0</v>
      </c>
      <c r="BH96" s="552"/>
      <c r="BI96" s="577">
        <f t="shared" si="21"/>
        <v>0</v>
      </c>
      <c r="BJ96" s="552"/>
      <c r="BK96" s="552"/>
      <c r="BL96" s="552"/>
      <c r="BM96" s="552"/>
      <c r="BN96" s="552"/>
      <c r="BO96" s="552"/>
      <c r="BP96" s="552"/>
      <c r="BQ96" s="552"/>
      <c r="BR96" s="552"/>
      <c r="BS96" s="552"/>
      <c r="BT96" s="552"/>
      <c r="BU96" s="552"/>
      <c r="BV96" s="552"/>
      <c r="BW96" s="552"/>
    </row>
    <row r="97" spans="1:75">
      <c r="A97" s="552"/>
      <c r="B97" s="552"/>
      <c r="C97" s="552"/>
      <c r="D97" s="552"/>
      <c r="E97" s="552"/>
      <c r="F97" s="552"/>
      <c r="G97" s="552"/>
      <c r="H97" s="552"/>
      <c r="I97" s="552"/>
      <c r="J97" s="552"/>
      <c r="K97" s="552"/>
      <c r="L97" s="552"/>
      <c r="M97" s="552" t="e">
        <f>VLOOKUP(L97,'償却率（定額法）'!$B$6:$C$104,2)</f>
        <v>#N/A</v>
      </c>
      <c r="N97" s="572"/>
      <c r="O97" s="572"/>
      <c r="P97" s="573">
        <f t="shared" si="15"/>
        <v>0</v>
      </c>
      <c r="Q97" s="574">
        <f t="shared" si="16"/>
        <v>1900</v>
      </c>
      <c r="R97" s="574">
        <f t="shared" si="17"/>
        <v>1</v>
      </c>
      <c r="S97" s="574">
        <f t="shared" si="18"/>
        <v>0</v>
      </c>
      <c r="T97" s="552" t="str">
        <f t="shared" si="1"/>
        <v/>
      </c>
      <c r="U97" s="575"/>
      <c r="V97" s="552"/>
      <c r="W97" s="552"/>
      <c r="X97" s="576">
        <f t="shared" si="12"/>
        <v>0</v>
      </c>
      <c r="Y97" s="576">
        <f t="shared" si="13"/>
        <v>0</v>
      </c>
      <c r="Z97" s="552"/>
      <c r="AA97" s="552"/>
      <c r="AB97" s="552"/>
      <c r="AC97" s="552"/>
      <c r="AD97" s="552"/>
      <c r="AE97" s="552"/>
      <c r="AF97" s="552"/>
      <c r="AG97" s="552"/>
      <c r="AH97" s="552"/>
      <c r="AI97" s="552"/>
      <c r="AJ97" s="552"/>
      <c r="AK97" s="552"/>
      <c r="AL97" s="552"/>
      <c r="AM97" s="552"/>
      <c r="AN97" s="582">
        <f t="shared" si="14"/>
        <v>0</v>
      </c>
      <c r="AO97" s="552"/>
      <c r="AP97" s="577">
        <f t="shared" si="19"/>
        <v>0</v>
      </c>
      <c r="AQ97" s="552"/>
      <c r="AR97" s="552"/>
      <c r="AS97" s="552"/>
      <c r="AT97" s="552"/>
      <c r="AU97" s="552"/>
      <c r="AV97" s="552"/>
      <c r="AW97" s="552"/>
      <c r="AX97" s="552"/>
      <c r="AY97" s="552"/>
      <c r="AZ97" s="552"/>
      <c r="BA97" s="552"/>
      <c r="BB97" s="552"/>
      <c r="BC97" s="552"/>
      <c r="BD97" s="552"/>
      <c r="BE97" s="552"/>
      <c r="BF97" s="552"/>
      <c r="BG97" s="574">
        <f t="shared" si="20"/>
        <v>0</v>
      </c>
      <c r="BH97" s="552"/>
      <c r="BI97" s="577">
        <f t="shared" si="21"/>
        <v>0</v>
      </c>
      <c r="BJ97" s="552"/>
      <c r="BK97" s="552"/>
      <c r="BL97" s="552"/>
      <c r="BM97" s="552"/>
      <c r="BN97" s="552"/>
      <c r="BO97" s="552"/>
      <c r="BP97" s="552"/>
      <c r="BQ97" s="552"/>
      <c r="BR97" s="552"/>
      <c r="BS97" s="552"/>
      <c r="BT97" s="552"/>
      <c r="BU97" s="552"/>
      <c r="BV97" s="552"/>
      <c r="BW97" s="552"/>
    </row>
    <row r="98" spans="1:75">
      <c r="A98" s="552"/>
      <c r="B98" s="552"/>
      <c r="C98" s="552"/>
      <c r="D98" s="552"/>
      <c r="E98" s="552"/>
      <c r="F98" s="552"/>
      <c r="G98" s="552"/>
      <c r="H98" s="552"/>
      <c r="I98" s="552"/>
      <c r="J98" s="552"/>
      <c r="K98" s="552"/>
      <c r="L98" s="552"/>
      <c r="M98" s="552" t="e">
        <f>VLOOKUP(L98,'償却率（定額法）'!$B$6:$C$104,2)</f>
        <v>#N/A</v>
      </c>
      <c r="N98" s="572"/>
      <c r="O98" s="572"/>
      <c r="P98" s="573">
        <f t="shared" si="15"/>
        <v>0</v>
      </c>
      <c r="Q98" s="574">
        <f t="shared" si="16"/>
        <v>1900</v>
      </c>
      <c r="R98" s="574">
        <f t="shared" si="17"/>
        <v>1</v>
      </c>
      <c r="S98" s="574">
        <f t="shared" si="18"/>
        <v>0</v>
      </c>
      <c r="T98" s="552" t="str">
        <f t="shared" si="1"/>
        <v/>
      </c>
      <c r="U98" s="575"/>
      <c r="V98" s="552"/>
      <c r="W98" s="552"/>
      <c r="X98" s="576">
        <f t="shared" si="12"/>
        <v>0</v>
      </c>
      <c r="Y98" s="576">
        <f t="shared" si="13"/>
        <v>0</v>
      </c>
      <c r="Z98" s="552"/>
      <c r="AA98" s="552"/>
      <c r="AB98" s="552"/>
      <c r="AC98" s="552"/>
      <c r="AD98" s="552"/>
      <c r="AE98" s="552"/>
      <c r="AF98" s="552"/>
      <c r="AG98" s="552"/>
      <c r="AH98" s="552"/>
      <c r="AI98" s="552"/>
      <c r="AJ98" s="552"/>
      <c r="AK98" s="552"/>
      <c r="AL98" s="552"/>
      <c r="AM98" s="552"/>
      <c r="AN98" s="582">
        <f t="shared" si="14"/>
        <v>0</v>
      </c>
      <c r="AO98" s="552"/>
      <c r="AP98" s="577">
        <f t="shared" si="19"/>
        <v>0</v>
      </c>
      <c r="AQ98" s="552"/>
      <c r="AR98" s="552"/>
      <c r="AS98" s="552"/>
      <c r="AT98" s="552"/>
      <c r="AU98" s="552"/>
      <c r="AV98" s="552"/>
      <c r="AW98" s="552"/>
      <c r="AX98" s="552"/>
      <c r="AY98" s="552"/>
      <c r="AZ98" s="552"/>
      <c r="BA98" s="552"/>
      <c r="BB98" s="552"/>
      <c r="BC98" s="552"/>
      <c r="BD98" s="552"/>
      <c r="BE98" s="552"/>
      <c r="BF98" s="552"/>
      <c r="BG98" s="574">
        <f t="shared" si="20"/>
        <v>0</v>
      </c>
      <c r="BH98" s="552"/>
      <c r="BI98" s="577">
        <f t="shared" si="21"/>
        <v>0</v>
      </c>
      <c r="BJ98" s="552"/>
      <c r="BK98" s="552"/>
      <c r="BL98" s="552"/>
      <c r="BM98" s="552"/>
      <c r="BN98" s="552"/>
      <c r="BO98" s="552"/>
      <c r="BP98" s="552"/>
      <c r="BQ98" s="552"/>
      <c r="BR98" s="552"/>
      <c r="BS98" s="552"/>
      <c r="BT98" s="552"/>
      <c r="BU98" s="552"/>
      <c r="BV98" s="552"/>
      <c r="BW98" s="552"/>
    </row>
    <row r="99" spans="1:75">
      <c r="A99" s="552"/>
      <c r="B99" s="552"/>
      <c r="C99" s="552"/>
      <c r="D99" s="552"/>
      <c r="E99" s="552"/>
      <c r="F99" s="552"/>
      <c r="G99" s="552"/>
      <c r="H99" s="552"/>
      <c r="I99" s="552"/>
      <c r="J99" s="552"/>
      <c r="K99" s="552"/>
      <c r="L99" s="552"/>
      <c r="M99" s="552" t="e">
        <f>VLOOKUP(L99,'償却率（定額法）'!$B$6:$C$104,2)</f>
        <v>#N/A</v>
      </c>
      <c r="N99" s="572"/>
      <c r="O99" s="572"/>
      <c r="P99" s="573">
        <f t="shared" si="15"/>
        <v>0</v>
      </c>
      <c r="Q99" s="574">
        <f t="shared" si="16"/>
        <v>1900</v>
      </c>
      <c r="R99" s="574">
        <f t="shared" si="17"/>
        <v>1</v>
      </c>
      <c r="S99" s="574">
        <f t="shared" si="18"/>
        <v>0</v>
      </c>
      <c r="T99" s="552" t="str">
        <f t="shared" si="1"/>
        <v/>
      </c>
      <c r="U99" s="575"/>
      <c r="V99" s="552"/>
      <c r="W99" s="552"/>
      <c r="X99" s="576">
        <f t="shared" si="12"/>
        <v>0</v>
      </c>
      <c r="Y99" s="576">
        <f t="shared" si="13"/>
        <v>0</v>
      </c>
      <c r="Z99" s="552"/>
      <c r="AA99" s="552"/>
      <c r="AB99" s="552"/>
      <c r="AC99" s="552"/>
      <c r="AD99" s="552"/>
      <c r="AE99" s="552"/>
      <c r="AF99" s="552"/>
      <c r="AG99" s="552"/>
      <c r="AH99" s="552"/>
      <c r="AI99" s="552"/>
      <c r="AJ99" s="552"/>
      <c r="AK99" s="552"/>
      <c r="AL99" s="552"/>
      <c r="AM99" s="552"/>
      <c r="AN99" s="582">
        <f t="shared" si="14"/>
        <v>0</v>
      </c>
      <c r="AO99" s="552"/>
      <c r="AP99" s="577">
        <f t="shared" si="19"/>
        <v>0</v>
      </c>
      <c r="AQ99" s="552"/>
      <c r="AR99" s="552"/>
      <c r="AS99" s="552"/>
      <c r="AT99" s="552"/>
      <c r="AU99" s="552"/>
      <c r="AV99" s="552"/>
      <c r="AW99" s="552"/>
      <c r="AX99" s="552"/>
      <c r="AY99" s="552"/>
      <c r="AZ99" s="552"/>
      <c r="BA99" s="552"/>
      <c r="BB99" s="552"/>
      <c r="BC99" s="552"/>
      <c r="BD99" s="552"/>
      <c r="BE99" s="552"/>
      <c r="BF99" s="552"/>
      <c r="BG99" s="574">
        <f t="shared" si="20"/>
        <v>0</v>
      </c>
      <c r="BH99" s="552"/>
      <c r="BI99" s="577">
        <f t="shared" si="21"/>
        <v>0</v>
      </c>
      <c r="BJ99" s="552"/>
      <c r="BK99" s="552"/>
      <c r="BL99" s="552"/>
      <c r="BM99" s="552"/>
      <c r="BN99" s="552"/>
      <c r="BO99" s="552"/>
      <c r="BP99" s="552"/>
      <c r="BQ99" s="552"/>
      <c r="BR99" s="552"/>
      <c r="BS99" s="552"/>
      <c r="BT99" s="552"/>
      <c r="BU99" s="552"/>
      <c r="BV99" s="552"/>
      <c r="BW99" s="552"/>
    </row>
    <row r="100" spans="1:75">
      <c r="A100" s="552"/>
      <c r="B100" s="552"/>
      <c r="C100" s="552"/>
      <c r="D100" s="552"/>
      <c r="E100" s="552"/>
      <c r="F100" s="552"/>
      <c r="G100" s="552"/>
      <c r="H100" s="552"/>
      <c r="I100" s="552"/>
      <c r="J100" s="552"/>
      <c r="K100" s="552"/>
      <c r="L100" s="552"/>
      <c r="M100" s="552" t="e">
        <f>VLOOKUP(L100,'償却率（定額法）'!$B$6:$C$104,2)</f>
        <v>#N/A</v>
      </c>
      <c r="N100" s="572"/>
      <c r="O100" s="572"/>
      <c r="P100" s="573">
        <f t="shared" si="15"/>
        <v>0</v>
      </c>
      <c r="Q100" s="574">
        <f t="shared" si="16"/>
        <v>1900</v>
      </c>
      <c r="R100" s="574">
        <f t="shared" si="17"/>
        <v>1</v>
      </c>
      <c r="S100" s="574">
        <f t="shared" si="18"/>
        <v>0</v>
      </c>
      <c r="T100" s="552" t="str">
        <f t="shared" si="1"/>
        <v/>
      </c>
      <c r="U100" s="575"/>
      <c r="V100" s="552"/>
      <c r="W100" s="552"/>
      <c r="X100" s="576">
        <f t="shared" si="12"/>
        <v>0</v>
      </c>
      <c r="Y100" s="576">
        <f t="shared" si="13"/>
        <v>0</v>
      </c>
      <c r="Z100" s="552"/>
      <c r="AA100" s="552"/>
      <c r="AB100" s="552"/>
      <c r="AC100" s="552"/>
      <c r="AD100" s="552"/>
      <c r="AE100" s="552"/>
      <c r="AF100" s="552"/>
      <c r="AG100" s="552"/>
      <c r="AH100" s="552"/>
      <c r="AI100" s="552"/>
      <c r="AJ100" s="552"/>
      <c r="AK100" s="552"/>
      <c r="AL100" s="552"/>
      <c r="AM100" s="552"/>
      <c r="AN100" s="582">
        <f t="shared" si="14"/>
        <v>0</v>
      </c>
      <c r="AO100" s="552"/>
      <c r="AP100" s="577">
        <f t="shared" si="19"/>
        <v>0</v>
      </c>
      <c r="AQ100" s="552"/>
      <c r="AR100" s="552"/>
      <c r="AS100" s="552"/>
      <c r="AT100" s="552"/>
      <c r="AU100" s="552"/>
      <c r="AV100" s="552"/>
      <c r="AW100" s="552"/>
      <c r="AX100" s="552"/>
      <c r="AY100" s="552"/>
      <c r="AZ100" s="552"/>
      <c r="BA100" s="552"/>
      <c r="BB100" s="552"/>
      <c r="BC100" s="552"/>
      <c r="BD100" s="552"/>
      <c r="BE100" s="552"/>
      <c r="BF100" s="552"/>
      <c r="BG100" s="574">
        <f t="shared" si="20"/>
        <v>0</v>
      </c>
      <c r="BH100" s="552"/>
      <c r="BI100" s="577">
        <f t="shared" si="21"/>
        <v>0</v>
      </c>
      <c r="BJ100" s="552"/>
      <c r="BK100" s="552"/>
      <c r="BL100" s="552"/>
      <c r="BM100" s="552"/>
      <c r="BN100" s="552"/>
      <c r="BO100" s="552"/>
      <c r="BP100" s="552"/>
      <c r="BQ100" s="552"/>
      <c r="BR100" s="552"/>
      <c r="BS100" s="552"/>
      <c r="BT100" s="552"/>
      <c r="BU100" s="552"/>
      <c r="BV100" s="552"/>
      <c r="BW100" s="552"/>
    </row>
  </sheetData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</mergeCells>
  <phoneticPr fontId="2"/>
  <pageMargins left="0.7" right="0.7" top="0.75" bottom="0.75" header="0.3" footer="0.3"/>
  <pageSetup paperSize="9" scale="1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B2:C104"/>
  <sheetViews>
    <sheetView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" defaultRowHeight="13.2"/>
  <cols>
    <col min="1" max="1" width="9" style="544"/>
    <col min="2" max="2" width="11" style="544" customWidth="1"/>
    <col min="3" max="3" width="18.88671875" style="544" customWidth="1"/>
    <col min="4" max="16384" width="9" style="544"/>
  </cols>
  <sheetData>
    <row r="2" spans="2:3" ht="16.2">
      <c r="B2" s="584" t="s">
        <v>124</v>
      </c>
      <c r="C2" s="548"/>
    </row>
    <row r="3" spans="2:3">
      <c r="B3" s="548"/>
      <c r="C3" s="548"/>
    </row>
    <row r="4" spans="2:3">
      <c r="B4" s="799" t="s">
        <v>125</v>
      </c>
      <c r="C4" s="801" t="s">
        <v>126</v>
      </c>
    </row>
    <row r="5" spans="2:3">
      <c r="B5" s="800"/>
      <c r="C5" s="802"/>
    </row>
    <row r="6" spans="2:3">
      <c r="B6" s="585">
        <v>2</v>
      </c>
      <c r="C6" s="585">
        <v>0.5</v>
      </c>
    </row>
    <row r="7" spans="2:3">
      <c r="B7" s="585">
        <v>3</v>
      </c>
      <c r="C7" s="585">
        <v>0.33400000000000002</v>
      </c>
    </row>
    <row r="8" spans="2:3">
      <c r="B8" s="585">
        <v>4</v>
      </c>
      <c r="C8" s="585">
        <v>0.25</v>
      </c>
    </row>
    <row r="9" spans="2:3">
      <c r="B9" s="585">
        <v>5</v>
      </c>
      <c r="C9" s="586">
        <v>0.2</v>
      </c>
    </row>
    <row r="10" spans="2:3">
      <c r="B10" s="587">
        <v>6</v>
      </c>
      <c r="C10" s="587">
        <v>0.16700000000000001</v>
      </c>
    </row>
    <row r="11" spans="2:3">
      <c r="B11" s="585">
        <v>7</v>
      </c>
      <c r="C11" s="585">
        <v>0.14299999999999999</v>
      </c>
    </row>
    <row r="12" spans="2:3">
      <c r="B12" s="585">
        <v>8</v>
      </c>
      <c r="C12" s="585">
        <v>0.125</v>
      </c>
    </row>
    <row r="13" spans="2:3">
      <c r="B13" s="585">
        <v>9</v>
      </c>
      <c r="C13" s="585">
        <v>0.112</v>
      </c>
    </row>
    <row r="14" spans="2:3">
      <c r="B14" s="586">
        <v>10</v>
      </c>
      <c r="C14" s="586">
        <v>0.1</v>
      </c>
    </row>
    <row r="15" spans="2:3">
      <c r="B15" s="587">
        <v>11</v>
      </c>
      <c r="C15" s="587">
        <v>9.0999999999999998E-2</v>
      </c>
    </row>
    <row r="16" spans="2:3">
      <c r="B16" s="585">
        <v>12</v>
      </c>
      <c r="C16" s="585">
        <v>8.4000000000000005E-2</v>
      </c>
    </row>
    <row r="17" spans="2:3">
      <c r="B17" s="585">
        <v>13</v>
      </c>
      <c r="C17" s="585">
        <v>7.6999999999999999E-2</v>
      </c>
    </row>
    <row r="18" spans="2:3">
      <c r="B18" s="585">
        <v>14</v>
      </c>
      <c r="C18" s="585">
        <v>7.1999999999999995E-2</v>
      </c>
    </row>
    <row r="19" spans="2:3">
      <c r="B19" s="586">
        <v>15</v>
      </c>
      <c r="C19" s="586">
        <v>6.7000000000000004E-2</v>
      </c>
    </row>
    <row r="20" spans="2:3">
      <c r="B20" s="587">
        <v>16</v>
      </c>
      <c r="C20" s="587">
        <v>6.3E-2</v>
      </c>
    </row>
    <row r="21" spans="2:3">
      <c r="B21" s="585">
        <v>17</v>
      </c>
      <c r="C21" s="585">
        <v>5.8999999999999997E-2</v>
      </c>
    </row>
    <row r="22" spans="2:3">
      <c r="B22" s="585">
        <v>18</v>
      </c>
      <c r="C22" s="585">
        <v>5.6000000000000001E-2</v>
      </c>
    </row>
    <row r="23" spans="2:3">
      <c r="B23" s="585">
        <v>19</v>
      </c>
      <c r="C23" s="585">
        <v>5.2999999999999999E-2</v>
      </c>
    </row>
    <row r="24" spans="2:3">
      <c r="B24" s="586">
        <v>20</v>
      </c>
      <c r="C24" s="586">
        <v>0.05</v>
      </c>
    </row>
    <row r="25" spans="2:3">
      <c r="B25" s="587">
        <v>21</v>
      </c>
      <c r="C25" s="587">
        <v>4.8000000000000001E-2</v>
      </c>
    </row>
    <row r="26" spans="2:3">
      <c r="B26" s="585">
        <v>22</v>
      </c>
      <c r="C26" s="585">
        <v>4.5999999999999999E-2</v>
      </c>
    </row>
    <row r="27" spans="2:3">
      <c r="B27" s="585">
        <v>23</v>
      </c>
      <c r="C27" s="585">
        <v>4.3999999999999997E-2</v>
      </c>
    </row>
    <row r="28" spans="2:3">
      <c r="B28" s="585">
        <v>24</v>
      </c>
      <c r="C28" s="585">
        <v>4.2000000000000003E-2</v>
      </c>
    </row>
    <row r="29" spans="2:3">
      <c r="B29" s="586">
        <v>25</v>
      </c>
      <c r="C29" s="586">
        <v>0.04</v>
      </c>
    </row>
    <row r="30" spans="2:3">
      <c r="B30" s="587">
        <v>26</v>
      </c>
      <c r="C30" s="587">
        <v>3.9E-2</v>
      </c>
    </row>
    <row r="31" spans="2:3">
      <c r="B31" s="585">
        <v>27</v>
      </c>
      <c r="C31" s="585">
        <v>3.7999999999999999E-2</v>
      </c>
    </row>
    <row r="32" spans="2:3">
      <c r="B32" s="585">
        <v>28</v>
      </c>
      <c r="C32" s="585">
        <v>3.5999999999999997E-2</v>
      </c>
    </row>
    <row r="33" spans="2:3">
      <c r="B33" s="585">
        <v>29</v>
      </c>
      <c r="C33" s="585">
        <v>3.5000000000000003E-2</v>
      </c>
    </row>
    <row r="34" spans="2:3">
      <c r="B34" s="586">
        <v>30</v>
      </c>
      <c r="C34" s="586">
        <v>3.4000000000000002E-2</v>
      </c>
    </row>
    <row r="35" spans="2:3">
      <c r="B35" s="587">
        <v>31</v>
      </c>
      <c r="C35" s="587">
        <v>3.3000000000000002E-2</v>
      </c>
    </row>
    <row r="36" spans="2:3">
      <c r="B36" s="585">
        <v>32</v>
      </c>
      <c r="C36" s="585">
        <v>3.2000000000000001E-2</v>
      </c>
    </row>
    <row r="37" spans="2:3">
      <c r="B37" s="585">
        <v>33</v>
      </c>
      <c r="C37" s="585">
        <v>3.1E-2</v>
      </c>
    </row>
    <row r="38" spans="2:3">
      <c r="B38" s="585">
        <v>34</v>
      </c>
      <c r="C38" s="585">
        <v>0.03</v>
      </c>
    </row>
    <row r="39" spans="2:3">
      <c r="B39" s="586">
        <v>35</v>
      </c>
      <c r="C39" s="586">
        <v>2.9000000000000001E-2</v>
      </c>
    </row>
    <row r="40" spans="2:3">
      <c r="B40" s="588">
        <v>36</v>
      </c>
      <c r="C40" s="587">
        <v>2.8000000000000001E-2</v>
      </c>
    </row>
    <row r="41" spans="2:3">
      <c r="B41" s="589">
        <v>37</v>
      </c>
      <c r="C41" s="585">
        <v>2.8000000000000001E-2</v>
      </c>
    </row>
    <row r="42" spans="2:3">
      <c r="B42" s="589">
        <v>38</v>
      </c>
      <c r="C42" s="585">
        <v>2.7E-2</v>
      </c>
    </row>
    <row r="43" spans="2:3">
      <c r="B43" s="589">
        <v>39</v>
      </c>
      <c r="C43" s="585">
        <v>2.5999999999999999E-2</v>
      </c>
    </row>
    <row r="44" spans="2:3">
      <c r="B44" s="590">
        <v>40</v>
      </c>
      <c r="C44" s="586">
        <v>2.5000000000000001E-2</v>
      </c>
    </row>
    <row r="45" spans="2:3">
      <c r="B45" s="587">
        <v>41</v>
      </c>
      <c r="C45" s="587">
        <v>2.5000000000000001E-2</v>
      </c>
    </row>
    <row r="46" spans="2:3">
      <c r="B46" s="585">
        <v>42</v>
      </c>
      <c r="C46" s="585">
        <v>2.4E-2</v>
      </c>
    </row>
    <row r="47" spans="2:3">
      <c r="B47" s="585">
        <v>43</v>
      </c>
      <c r="C47" s="585">
        <v>2.4E-2</v>
      </c>
    </row>
    <row r="48" spans="2:3">
      <c r="B48" s="585">
        <v>44</v>
      </c>
      <c r="C48" s="585">
        <v>2.3E-2</v>
      </c>
    </row>
    <row r="49" spans="2:3">
      <c r="B49" s="586">
        <v>45</v>
      </c>
      <c r="C49" s="586">
        <v>2.3E-2</v>
      </c>
    </row>
    <row r="50" spans="2:3">
      <c r="B50" s="588">
        <v>46</v>
      </c>
      <c r="C50" s="587">
        <v>2.1999999999999999E-2</v>
      </c>
    </row>
    <row r="51" spans="2:3">
      <c r="B51" s="589">
        <v>47</v>
      </c>
      <c r="C51" s="585">
        <v>2.1999999999999999E-2</v>
      </c>
    </row>
    <row r="52" spans="2:3">
      <c r="B52" s="589">
        <v>48</v>
      </c>
      <c r="C52" s="585">
        <v>2.1000000000000001E-2</v>
      </c>
    </row>
    <row r="53" spans="2:3">
      <c r="B53" s="589">
        <v>49</v>
      </c>
      <c r="C53" s="585">
        <v>2.1000000000000001E-2</v>
      </c>
    </row>
    <row r="54" spans="2:3">
      <c r="B54" s="590">
        <v>50</v>
      </c>
      <c r="C54" s="586">
        <v>0.02</v>
      </c>
    </row>
    <row r="55" spans="2:3">
      <c r="B55" s="588">
        <v>51</v>
      </c>
      <c r="C55" s="587">
        <v>0.02</v>
      </c>
    </row>
    <row r="56" spans="2:3">
      <c r="B56" s="589">
        <v>52</v>
      </c>
      <c r="C56" s="585">
        <v>0.02</v>
      </c>
    </row>
    <row r="57" spans="2:3">
      <c r="B57" s="589">
        <v>53</v>
      </c>
      <c r="C57" s="585">
        <v>1.9E-2</v>
      </c>
    </row>
    <row r="58" spans="2:3">
      <c r="B58" s="589">
        <v>54</v>
      </c>
      <c r="C58" s="585">
        <v>1.9E-2</v>
      </c>
    </row>
    <row r="59" spans="2:3">
      <c r="B59" s="590">
        <v>55</v>
      </c>
      <c r="C59" s="586">
        <v>1.9E-2</v>
      </c>
    </row>
    <row r="60" spans="2:3">
      <c r="B60" s="588">
        <v>56</v>
      </c>
      <c r="C60" s="587">
        <v>1.7999999999999999E-2</v>
      </c>
    </row>
    <row r="61" spans="2:3">
      <c r="B61" s="589">
        <v>57</v>
      </c>
      <c r="C61" s="585">
        <v>1.7999999999999999E-2</v>
      </c>
    </row>
    <row r="62" spans="2:3">
      <c r="B62" s="589">
        <v>58</v>
      </c>
      <c r="C62" s="585">
        <v>1.7999999999999999E-2</v>
      </c>
    </row>
    <row r="63" spans="2:3">
      <c r="B63" s="589">
        <v>59</v>
      </c>
      <c r="C63" s="585">
        <v>1.7000000000000001E-2</v>
      </c>
    </row>
    <row r="64" spans="2:3">
      <c r="B64" s="590">
        <v>60</v>
      </c>
      <c r="C64" s="586">
        <v>1.7000000000000001E-2</v>
      </c>
    </row>
    <row r="65" spans="2:3">
      <c r="B65" s="588">
        <v>61</v>
      </c>
      <c r="C65" s="587">
        <v>1.7000000000000001E-2</v>
      </c>
    </row>
    <row r="66" spans="2:3">
      <c r="B66" s="589">
        <v>62</v>
      </c>
      <c r="C66" s="585">
        <v>1.7000000000000001E-2</v>
      </c>
    </row>
    <row r="67" spans="2:3">
      <c r="B67" s="589">
        <v>63</v>
      </c>
      <c r="C67" s="585">
        <v>1.6E-2</v>
      </c>
    </row>
    <row r="68" spans="2:3">
      <c r="B68" s="589">
        <v>64</v>
      </c>
      <c r="C68" s="585">
        <v>1.6E-2</v>
      </c>
    </row>
    <row r="69" spans="2:3">
      <c r="B69" s="590">
        <v>65</v>
      </c>
      <c r="C69" s="586">
        <v>1.6E-2</v>
      </c>
    </row>
    <row r="70" spans="2:3">
      <c r="B70" s="588">
        <v>66</v>
      </c>
      <c r="C70" s="587">
        <v>1.6E-2</v>
      </c>
    </row>
    <row r="71" spans="2:3">
      <c r="B71" s="589">
        <v>67</v>
      </c>
      <c r="C71" s="585">
        <v>1.4999999999999999E-2</v>
      </c>
    </row>
    <row r="72" spans="2:3">
      <c r="B72" s="589">
        <v>68</v>
      </c>
      <c r="C72" s="585">
        <v>1.4999999999999999E-2</v>
      </c>
    </row>
    <row r="73" spans="2:3">
      <c r="B73" s="589">
        <v>69</v>
      </c>
      <c r="C73" s="585">
        <v>1.4999999999999999E-2</v>
      </c>
    </row>
    <row r="74" spans="2:3">
      <c r="B74" s="590">
        <v>70</v>
      </c>
      <c r="C74" s="586">
        <v>1.4999999999999999E-2</v>
      </c>
    </row>
    <row r="75" spans="2:3">
      <c r="B75" s="587">
        <v>71</v>
      </c>
      <c r="C75" s="587">
        <v>1.4999999999999999E-2</v>
      </c>
    </row>
    <row r="76" spans="2:3">
      <c r="B76" s="585">
        <v>72</v>
      </c>
      <c r="C76" s="585">
        <v>1.4E-2</v>
      </c>
    </row>
    <row r="77" spans="2:3">
      <c r="B77" s="585">
        <v>73</v>
      </c>
      <c r="C77" s="585">
        <v>1.4E-2</v>
      </c>
    </row>
    <row r="78" spans="2:3">
      <c r="B78" s="585">
        <v>74</v>
      </c>
      <c r="C78" s="585">
        <v>1.4E-2</v>
      </c>
    </row>
    <row r="79" spans="2:3">
      <c r="B79" s="586">
        <v>75</v>
      </c>
      <c r="C79" s="586">
        <v>1.4E-2</v>
      </c>
    </row>
    <row r="80" spans="2:3">
      <c r="B80" s="587">
        <v>76</v>
      </c>
      <c r="C80" s="587">
        <v>1.4E-2</v>
      </c>
    </row>
    <row r="81" spans="2:3">
      <c r="B81" s="585">
        <v>77</v>
      </c>
      <c r="C81" s="585">
        <v>1.2999999999999999E-2</v>
      </c>
    </row>
    <row r="82" spans="2:3">
      <c r="B82" s="585">
        <v>78</v>
      </c>
      <c r="C82" s="585">
        <v>1.2999999999999999E-2</v>
      </c>
    </row>
    <row r="83" spans="2:3">
      <c r="B83" s="585">
        <v>79</v>
      </c>
      <c r="C83" s="585">
        <v>1.2999999999999999E-2</v>
      </c>
    </row>
    <row r="84" spans="2:3">
      <c r="B84" s="586">
        <v>80</v>
      </c>
      <c r="C84" s="586">
        <v>1.2999999999999999E-2</v>
      </c>
    </row>
    <row r="85" spans="2:3">
      <c r="B85" s="587">
        <v>81</v>
      </c>
      <c r="C85" s="587">
        <v>1.2999999999999999E-2</v>
      </c>
    </row>
    <row r="86" spans="2:3">
      <c r="B86" s="585">
        <v>82</v>
      </c>
      <c r="C86" s="585">
        <v>1.2999999999999999E-2</v>
      </c>
    </row>
    <row r="87" spans="2:3">
      <c r="B87" s="585">
        <v>83</v>
      </c>
      <c r="C87" s="585">
        <v>1.2999999999999999E-2</v>
      </c>
    </row>
    <row r="88" spans="2:3">
      <c r="B88" s="585">
        <v>84</v>
      </c>
      <c r="C88" s="585">
        <v>1.2E-2</v>
      </c>
    </row>
    <row r="89" spans="2:3">
      <c r="B89" s="586">
        <v>85</v>
      </c>
      <c r="C89" s="586">
        <v>1.2E-2</v>
      </c>
    </row>
    <row r="90" spans="2:3">
      <c r="B90" s="587">
        <v>86</v>
      </c>
      <c r="C90" s="587">
        <v>1.2E-2</v>
      </c>
    </row>
    <row r="91" spans="2:3">
      <c r="B91" s="585">
        <v>87</v>
      </c>
      <c r="C91" s="585">
        <v>1.2E-2</v>
      </c>
    </row>
    <row r="92" spans="2:3">
      <c r="B92" s="585">
        <v>88</v>
      </c>
      <c r="C92" s="585">
        <v>1.2E-2</v>
      </c>
    </row>
    <row r="93" spans="2:3">
      <c r="B93" s="585">
        <v>89</v>
      </c>
      <c r="C93" s="585">
        <v>1.2E-2</v>
      </c>
    </row>
    <row r="94" spans="2:3">
      <c r="B94" s="586">
        <v>90</v>
      </c>
      <c r="C94" s="586">
        <v>1.2E-2</v>
      </c>
    </row>
    <row r="95" spans="2:3">
      <c r="B95" s="587">
        <v>91</v>
      </c>
      <c r="C95" s="587">
        <v>1.0999999999999999E-2</v>
      </c>
    </row>
    <row r="96" spans="2:3">
      <c r="B96" s="585">
        <v>92</v>
      </c>
      <c r="C96" s="585">
        <v>1.0999999999999999E-2</v>
      </c>
    </row>
    <row r="97" spans="2:3">
      <c r="B97" s="585">
        <v>93</v>
      </c>
      <c r="C97" s="585">
        <v>1.0999999999999999E-2</v>
      </c>
    </row>
    <row r="98" spans="2:3">
      <c r="B98" s="585">
        <v>94</v>
      </c>
      <c r="C98" s="585">
        <v>1.0999999999999999E-2</v>
      </c>
    </row>
    <row r="99" spans="2:3">
      <c r="B99" s="586">
        <v>95</v>
      </c>
      <c r="C99" s="586">
        <v>1.0999999999999999E-2</v>
      </c>
    </row>
    <row r="100" spans="2:3">
      <c r="B100" s="587">
        <v>96</v>
      </c>
      <c r="C100" s="587">
        <v>1.0999999999999999E-2</v>
      </c>
    </row>
    <row r="101" spans="2:3">
      <c r="B101" s="585">
        <v>97</v>
      </c>
      <c r="C101" s="585">
        <v>1.0999999999999999E-2</v>
      </c>
    </row>
    <row r="102" spans="2:3">
      <c r="B102" s="585">
        <v>98</v>
      </c>
      <c r="C102" s="585">
        <v>1.0999999999999999E-2</v>
      </c>
    </row>
    <row r="103" spans="2:3">
      <c r="B103" s="585">
        <v>99</v>
      </c>
      <c r="C103" s="585">
        <v>1.0999999999999999E-2</v>
      </c>
    </row>
    <row r="104" spans="2:3">
      <c r="B104" s="586">
        <v>100</v>
      </c>
      <c r="C104" s="586">
        <v>0.01</v>
      </c>
    </row>
  </sheetData>
  <mergeCells count="2">
    <mergeCell ref="B4:B5"/>
    <mergeCell ref="C4:C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BW68"/>
  <sheetViews>
    <sheetView view="pageBreakPreview" topLeftCell="M1" zoomScale="93" zoomScaleNormal="75" workbookViewId="0">
      <selection activeCell="Q13" sqref="Q13"/>
    </sheetView>
  </sheetViews>
  <sheetFormatPr defaultColWidth="9" defaultRowHeight="13.2" outlineLevelCol="1"/>
  <cols>
    <col min="1" max="2" width="5.21875" style="544" bestFit="1" customWidth="1"/>
    <col min="3" max="3" width="16.33203125" style="544" customWidth="1"/>
    <col min="4" max="4" width="7.109375" style="544" hidden="1" customWidth="1"/>
    <col min="5" max="5" width="11.6640625" style="544" hidden="1" customWidth="1"/>
    <col min="6" max="6" width="11.33203125" style="544" bestFit="1" customWidth="1"/>
    <col min="7" max="8" width="10" style="544" hidden="1" customWidth="1"/>
    <col min="9" max="9" width="48.88671875" style="544" bestFit="1" customWidth="1"/>
    <col min="10" max="10" width="13.77734375" style="544" hidden="1" customWidth="1"/>
    <col min="11" max="11" width="27.6640625" style="544" bestFit="1" customWidth="1"/>
    <col min="12" max="13" width="9" style="544"/>
    <col min="14" max="14" width="12.109375" style="563" bestFit="1" customWidth="1"/>
    <col min="15" max="15" width="11.6640625" style="563" customWidth="1"/>
    <col min="16" max="16" width="24.21875" style="563" customWidth="1"/>
    <col min="17" max="17" width="10.44140625" style="544" customWidth="1"/>
    <col min="18" max="20" width="9.44140625" style="544" customWidth="1"/>
    <col min="21" max="21" width="14.6640625" style="565" customWidth="1"/>
    <col min="22" max="22" width="0" style="544" hidden="1" customWidth="1"/>
    <col min="23" max="23" width="13" style="544" hidden="1" customWidth="1"/>
    <col min="24" max="24" width="16.88671875" style="544" customWidth="1"/>
    <col min="25" max="25" width="19.44140625" style="544" customWidth="1"/>
    <col min="26" max="26" width="13" style="544" hidden="1" customWidth="1" outlineLevel="1"/>
    <col min="27" max="28" width="11" style="544" hidden="1" customWidth="1" outlineLevel="1"/>
    <col min="29" max="29" width="15.109375" style="544" hidden="1" customWidth="1" outlineLevel="1"/>
    <col min="30" max="30" width="17.109375" style="544" hidden="1" customWidth="1" outlineLevel="1"/>
    <col min="31" max="31" width="13" style="544" hidden="1" customWidth="1" outlineLevel="1"/>
    <col min="32" max="32" width="9" style="544" hidden="1" customWidth="1" outlineLevel="1"/>
    <col min="33" max="34" width="11" style="544" hidden="1" customWidth="1" outlineLevel="1"/>
    <col min="35" max="35" width="9" style="544" hidden="1" customWidth="1" outlineLevel="1"/>
    <col min="36" max="36" width="15.109375" style="544" hidden="1" customWidth="1" outlineLevel="1"/>
    <col min="37" max="37" width="17.109375" style="544" hidden="1" customWidth="1" outlineLevel="1"/>
    <col min="38" max="38" width="13" style="544" hidden="1" customWidth="1" outlineLevel="1"/>
    <col min="39" max="39" width="14.109375" style="544" hidden="1" customWidth="1" outlineLevel="1"/>
    <col min="40" max="40" width="11" style="544" bestFit="1" customWidth="1" collapsed="1"/>
    <col min="41" max="41" width="11" style="544" bestFit="1" customWidth="1"/>
    <col min="42" max="42" width="15.109375" style="544" bestFit="1" customWidth="1"/>
    <col min="43" max="43" width="9" style="544" hidden="1" customWidth="1" outlineLevel="1"/>
    <col min="44" max="44" width="7.44140625" style="544" hidden="1" customWidth="1" outlineLevel="1"/>
    <col min="45" max="45" width="11.6640625" style="544" hidden="1" customWidth="1" outlineLevel="1"/>
    <col min="46" max="46" width="16.109375" style="544" hidden="1" customWidth="1" outlineLevel="1"/>
    <col min="47" max="47" width="9" style="544" hidden="1" customWidth="1" outlineLevel="1"/>
    <col min="48" max="48" width="38.109375" style="544" customWidth="1" outlineLevel="1"/>
    <col min="49" max="49" width="9.109375" style="544" hidden="1" customWidth="1" outlineLevel="1"/>
    <col min="50" max="50" width="15.109375" style="544" hidden="1" customWidth="1" outlineLevel="1"/>
    <col min="51" max="52" width="13" style="544" hidden="1" customWidth="1" outlineLevel="1"/>
    <col min="53" max="53" width="7.109375" style="544" hidden="1" customWidth="1" outlineLevel="1"/>
    <col min="54" max="54" width="15.109375" style="544" hidden="1" customWidth="1" outlineLevel="1"/>
    <col min="55" max="55" width="8.6640625" style="544" hidden="1" customWidth="1" outlineLevel="1"/>
    <col min="56" max="56" width="11.77734375" style="544" hidden="1" customWidth="1" outlineLevel="1"/>
    <col min="57" max="57" width="6.44140625" style="544" hidden="1" customWidth="1" outlineLevel="1"/>
    <col min="58" max="58" width="7.21875" style="544" hidden="1" customWidth="1" outlineLevel="1"/>
    <col min="59" max="59" width="9" style="544"/>
    <col min="60" max="60" width="11" style="544" bestFit="1" customWidth="1"/>
    <col min="61" max="61" width="15.109375" style="544" customWidth="1"/>
    <col min="62" max="62" width="20.44140625" style="544" bestFit="1" customWidth="1"/>
    <col min="63" max="65" width="9" style="544" bestFit="1"/>
    <col min="66" max="66" width="11.109375" style="544" bestFit="1" customWidth="1"/>
    <col min="67" max="67" width="11" style="544" bestFit="1" customWidth="1"/>
    <col min="68" max="68" width="9" style="544" bestFit="1"/>
    <col min="69" max="69" width="7.109375" style="544" bestFit="1" customWidth="1"/>
    <col min="70" max="70" width="9" style="544" bestFit="1"/>
    <col min="71" max="71" width="7.109375" style="544" bestFit="1" customWidth="1"/>
    <col min="72" max="74" width="9" style="544"/>
    <col min="75" max="75" width="12.44140625" style="544" customWidth="1"/>
    <col min="76" max="16384" width="9" style="544"/>
  </cols>
  <sheetData>
    <row r="1" spans="1:75" ht="13.8" thickBot="1">
      <c r="A1" s="775" t="str">
        <f>土地!A1</f>
        <v>団体名</v>
      </c>
      <c r="B1" s="776"/>
      <c r="C1" s="776"/>
      <c r="D1" s="777" t="s">
        <v>1377</v>
      </c>
      <c r="E1" s="777"/>
      <c r="F1" s="777"/>
      <c r="G1" s="778"/>
      <c r="O1" s="564">
        <f>土地!O1</f>
        <v>2023</v>
      </c>
    </row>
    <row r="3" spans="1:75" s="566" customFormat="1" ht="13.2" customHeight="1">
      <c r="A3" s="779" t="s">
        <v>961</v>
      </c>
      <c r="B3" s="779" t="s">
        <v>963</v>
      </c>
      <c r="C3" s="779" t="s">
        <v>965</v>
      </c>
      <c r="D3" s="779" t="s">
        <v>967</v>
      </c>
      <c r="E3" s="780" t="s">
        <v>86</v>
      </c>
      <c r="F3" s="782" t="s">
        <v>47</v>
      </c>
      <c r="G3" s="780" t="s">
        <v>1087</v>
      </c>
      <c r="H3" s="780" t="s">
        <v>1088</v>
      </c>
      <c r="I3" s="780" t="s">
        <v>88</v>
      </c>
      <c r="J3" s="779" t="s">
        <v>979</v>
      </c>
      <c r="K3" s="780" t="s">
        <v>89</v>
      </c>
      <c r="L3" s="781" t="s">
        <v>983</v>
      </c>
      <c r="M3" s="774" t="s">
        <v>50</v>
      </c>
      <c r="N3" s="784" t="s">
        <v>985</v>
      </c>
      <c r="O3" s="785" t="s">
        <v>90</v>
      </c>
      <c r="P3" s="786" t="s">
        <v>52</v>
      </c>
      <c r="Q3" s="788" t="s">
        <v>53</v>
      </c>
      <c r="R3" s="788"/>
      <c r="S3" s="788"/>
      <c r="T3" s="789" t="s">
        <v>54</v>
      </c>
      <c r="U3" s="791" t="s">
        <v>989</v>
      </c>
      <c r="V3" s="779" t="s">
        <v>990</v>
      </c>
      <c r="W3" s="781" t="s">
        <v>992</v>
      </c>
      <c r="X3" s="792" t="s">
        <v>55</v>
      </c>
      <c r="Y3" s="792" t="s">
        <v>56</v>
      </c>
      <c r="Z3" s="781" t="s">
        <v>996</v>
      </c>
      <c r="AA3" s="781" t="s">
        <v>998</v>
      </c>
      <c r="AB3" s="781" t="s">
        <v>57</v>
      </c>
      <c r="AC3" s="781"/>
      <c r="AD3" s="781"/>
      <c r="AE3" s="781"/>
      <c r="AF3" s="781"/>
      <c r="AG3" s="781"/>
      <c r="AH3" s="781" t="s">
        <v>1012</v>
      </c>
      <c r="AI3" s="781" t="s">
        <v>57</v>
      </c>
      <c r="AJ3" s="781"/>
      <c r="AK3" s="781"/>
      <c r="AL3" s="781"/>
      <c r="AM3" s="781"/>
      <c r="AN3" s="781"/>
      <c r="AO3" s="781"/>
      <c r="AP3" s="788" t="s">
        <v>59</v>
      </c>
      <c r="AQ3" s="779" t="s">
        <v>1028</v>
      </c>
      <c r="AR3" s="780" t="s">
        <v>60</v>
      </c>
      <c r="AS3" s="780"/>
      <c r="AT3" s="780"/>
      <c r="AU3" s="780"/>
      <c r="AV3" s="781" t="s">
        <v>1032</v>
      </c>
      <c r="AW3" s="779" t="s">
        <v>1034</v>
      </c>
      <c r="AX3" s="781" t="s">
        <v>1036</v>
      </c>
      <c r="AY3" s="781" t="s">
        <v>1038</v>
      </c>
      <c r="AZ3" s="781" t="s">
        <v>1040</v>
      </c>
      <c r="BA3" s="781" t="s">
        <v>1042</v>
      </c>
      <c r="BB3" s="781" t="s">
        <v>1044</v>
      </c>
      <c r="BC3" s="794" t="s">
        <v>61</v>
      </c>
      <c r="BD3" s="795"/>
      <c r="BE3" s="780" t="s">
        <v>112</v>
      </c>
      <c r="BF3" s="780" t="s">
        <v>113</v>
      </c>
      <c r="BG3" s="774" t="s">
        <v>1052</v>
      </c>
      <c r="BH3" s="782" t="s">
        <v>114</v>
      </c>
      <c r="BI3" s="788" t="s">
        <v>98</v>
      </c>
      <c r="BJ3" s="780" t="s">
        <v>99</v>
      </c>
      <c r="BK3" s="780" t="s">
        <v>110</v>
      </c>
      <c r="BL3" s="780" t="s">
        <v>115</v>
      </c>
      <c r="BM3" s="780" t="s">
        <v>69</v>
      </c>
      <c r="BN3" s="780" t="s">
        <v>103</v>
      </c>
      <c r="BO3" s="780" t="s">
        <v>71</v>
      </c>
      <c r="BP3" s="780" t="s">
        <v>72</v>
      </c>
      <c r="BQ3" s="780" t="s">
        <v>106</v>
      </c>
      <c r="BR3" s="780" t="s">
        <v>74</v>
      </c>
      <c r="BS3" s="779" t="s">
        <v>1076</v>
      </c>
      <c r="BT3" s="779" t="s">
        <v>1078</v>
      </c>
      <c r="BU3" s="779" t="s">
        <v>1080</v>
      </c>
      <c r="BV3" s="779" t="s">
        <v>1082</v>
      </c>
      <c r="BW3" s="780" t="s">
        <v>116</v>
      </c>
    </row>
    <row r="4" spans="1:75" s="566" customFormat="1" ht="33" customHeight="1">
      <c r="A4" s="779"/>
      <c r="B4" s="779"/>
      <c r="C4" s="779"/>
      <c r="D4" s="779"/>
      <c r="E4" s="780"/>
      <c r="F4" s="782"/>
      <c r="G4" s="780"/>
      <c r="H4" s="780"/>
      <c r="I4" s="780"/>
      <c r="J4" s="779"/>
      <c r="K4" s="780"/>
      <c r="L4" s="781"/>
      <c r="M4" s="774"/>
      <c r="N4" s="784"/>
      <c r="O4" s="785"/>
      <c r="P4" s="787"/>
      <c r="Q4" s="567" t="s">
        <v>76</v>
      </c>
      <c r="R4" s="567" t="s">
        <v>77</v>
      </c>
      <c r="S4" s="567" t="s">
        <v>78</v>
      </c>
      <c r="T4" s="790"/>
      <c r="U4" s="791"/>
      <c r="V4" s="779"/>
      <c r="W4" s="781"/>
      <c r="X4" s="793"/>
      <c r="Y4" s="793"/>
      <c r="Z4" s="781"/>
      <c r="AA4" s="781"/>
      <c r="AB4" s="568" t="s">
        <v>1000</v>
      </c>
      <c r="AC4" s="568" t="s">
        <v>1002</v>
      </c>
      <c r="AD4" s="568" t="s">
        <v>1004</v>
      </c>
      <c r="AE4" s="568" t="s">
        <v>1006</v>
      </c>
      <c r="AF4" s="568" t="s">
        <v>1008</v>
      </c>
      <c r="AG4" s="568" t="s">
        <v>1010</v>
      </c>
      <c r="AH4" s="781"/>
      <c r="AI4" s="568" t="s">
        <v>1014</v>
      </c>
      <c r="AJ4" s="568" t="s">
        <v>1016</v>
      </c>
      <c r="AK4" s="568" t="s">
        <v>1018</v>
      </c>
      <c r="AL4" s="568" t="s">
        <v>1020</v>
      </c>
      <c r="AM4" s="568" t="s">
        <v>1022</v>
      </c>
      <c r="AN4" s="569" t="s">
        <v>1024</v>
      </c>
      <c r="AO4" s="568" t="s">
        <v>1026</v>
      </c>
      <c r="AP4" s="788"/>
      <c r="AQ4" s="779"/>
      <c r="AR4" s="570" t="s">
        <v>79</v>
      </c>
      <c r="AS4" s="570" t="s">
        <v>80</v>
      </c>
      <c r="AT4" s="570" t="s">
        <v>81</v>
      </c>
      <c r="AU4" s="570" t="s">
        <v>82</v>
      </c>
      <c r="AV4" s="781"/>
      <c r="AW4" s="779"/>
      <c r="AX4" s="781"/>
      <c r="AY4" s="781"/>
      <c r="AZ4" s="781"/>
      <c r="BA4" s="781"/>
      <c r="BB4" s="781"/>
      <c r="BC4" s="571" t="s">
        <v>117</v>
      </c>
      <c r="BD4" s="571" t="s">
        <v>84</v>
      </c>
      <c r="BE4" s="779"/>
      <c r="BF4" s="779"/>
      <c r="BG4" s="774"/>
      <c r="BH4" s="781"/>
      <c r="BI4" s="788"/>
      <c r="BJ4" s="779"/>
      <c r="BK4" s="779"/>
      <c r="BL4" s="780"/>
      <c r="BM4" s="779"/>
      <c r="BN4" s="779"/>
      <c r="BO4" s="780"/>
      <c r="BP4" s="779"/>
      <c r="BQ4" s="779"/>
      <c r="BR4" s="779"/>
      <c r="BS4" s="779"/>
      <c r="BT4" s="779"/>
      <c r="BU4" s="779"/>
      <c r="BV4" s="779"/>
      <c r="BW4" s="779"/>
    </row>
    <row r="5" spans="1:75">
      <c r="A5" s="552">
        <v>1</v>
      </c>
      <c r="B5" s="552"/>
      <c r="C5" s="552" t="s">
        <v>1132</v>
      </c>
      <c r="D5" s="552"/>
      <c r="E5" s="552" t="s">
        <v>1307</v>
      </c>
      <c r="F5" s="552" t="s">
        <v>1321</v>
      </c>
      <c r="G5" s="552"/>
      <c r="H5" s="552"/>
      <c r="I5" s="552" t="s">
        <v>1322</v>
      </c>
      <c r="J5" s="552"/>
      <c r="K5" s="552" t="s">
        <v>1340</v>
      </c>
      <c r="L5" s="552">
        <v>10</v>
      </c>
      <c r="M5" s="552">
        <f>VLOOKUP(L5,'償却率（定額法）'!$B$6:$C$104,2)</f>
        <v>0.1</v>
      </c>
      <c r="N5" s="572" t="s">
        <v>1347</v>
      </c>
      <c r="O5" s="572"/>
      <c r="P5" s="573" t="str">
        <f t="shared" ref="P5:P68" si="0">IF(O5="",N5,O5)</f>
        <v>2002/03/20</v>
      </c>
      <c r="Q5" s="574">
        <f t="shared" ref="Q5:Q68" si="1">YEAR(P5)</f>
        <v>2002</v>
      </c>
      <c r="R5" s="574">
        <f t="shared" ref="R5:R68" si="2">MONTH(P5)</f>
        <v>3</v>
      </c>
      <c r="S5" s="574">
        <f t="shared" ref="S5:S68" si="3">DAY(N5)</f>
        <v>20</v>
      </c>
      <c r="T5" s="552">
        <f t="shared" ref="T5:T68" si="4">IF(Q5=1900,"",IF(R5&lt;4,Q5-1,Q5))</f>
        <v>2001</v>
      </c>
      <c r="U5" s="575">
        <v>543532</v>
      </c>
      <c r="V5" s="655">
        <v>1</v>
      </c>
      <c r="W5" s="552"/>
      <c r="X5" s="576">
        <v>543531</v>
      </c>
      <c r="Y5" s="576">
        <f t="shared" ref="Y5:Y23" si="5">U5-X5</f>
        <v>1</v>
      </c>
      <c r="Z5" s="552"/>
      <c r="AA5" s="552"/>
      <c r="AB5" s="552"/>
      <c r="AC5" s="552"/>
      <c r="AD5" s="552"/>
      <c r="AE5" s="552"/>
      <c r="AF5" s="552"/>
      <c r="AG5" s="552"/>
      <c r="AH5" s="552"/>
      <c r="AI5" s="552"/>
      <c r="AJ5" s="552"/>
      <c r="AK5" s="552"/>
      <c r="AL5" s="552"/>
      <c r="AM5" s="552"/>
      <c r="AN5" s="582">
        <f t="shared" ref="AN5:AN68" si="6">IF(BG5=0,0,IF(BG5=L5,Y5-1,IF(Y5=1,0,ROUND(U5*M5,0))))</f>
        <v>0</v>
      </c>
      <c r="AO5" s="552"/>
      <c r="AP5" s="577">
        <f t="shared" ref="AP5:AP68" si="7">Y5-AN5</f>
        <v>1</v>
      </c>
      <c r="AQ5" s="552" t="s">
        <v>172</v>
      </c>
      <c r="AR5" s="552"/>
      <c r="AS5" s="552"/>
      <c r="AT5" s="552"/>
      <c r="AU5" s="552"/>
      <c r="AV5" s="552" t="s">
        <v>1361</v>
      </c>
      <c r="AW5" s="552"/>
      <c r="AX5" s="552" t="s">
        <v>1360</v>
      </c>
      <c r="AY5" s="552"/>
      <c r="AZ5" s="552" t="s">
        <v>1301</v>
      </c>
      <c r="BA5" s="552">
        <v>0</v>
      </c>
      <c r="BB5" s="552"/>
      <c r="BC5" s="552"/>
      <c r="BD5" s="552"/>
      <c r="BE5" s="552"/>
      <c r="BF5" s="552"/>
      <c r="BG5" s="574">
        <f t="shared" ref="BG5:BG68" si="8">IF(T5="",0,$O$1-T5)</f>
        <v>22</v>
      </c>
      <c r="BH5" s="552" t="s">
        <v>1306</v>
      </c>
      <c r="BI5" s="577">
        <f t="shared" ref="BI5:BI68" si="9">U5-AP5</f>
        <v>543531</v>
      </c>
      <c r="BJ5" s="552" t="s">
        <v>1241</v>
      </c>
      <c r="BK5" s="552"/>
      <c r="BL5" s="552"/>
      <c r="BM5" s="552"/>
      <c r="BN5" s="552"/>
      <c r="BO5" s="552"/>
      <c r="BP5" s="552"/>
      <c r="BQ5" s="552"/>
      <c r="BR5" s="552"/>
      <c r="BS5" s="552"/>
      <c r="BT5" s="552"/>
      <c r="BU5" s="552"/>
      <c r="BV5" s="552"/>
      <c r="BW5" s="552"/>
    </row>
    <row r="6" spans="1:75">
      <c r="A6" s="552">
        <v>2</v>
      </c>
      <c r="B6" s="552"/>
      <c r="C6" s="552" t="s">
        <v>1132</v>
      </c>
      <c r="D6" s="552"/>
      <c r="E6" s="552" t="s">
        <v>1307</v>
      </c>
      <c r="F6" s="552" t="s">
        <v>1321</v>
      </c>
      <c r="G6" s="552"/>
      <c r="H6" s="552"/>
      <c r="I6" s="552" t="s">
        <v>1323</v>
      </c>
      <c r="J6" s="552"/>
      <c r="K6" s="552" t="s">
        <v>1341</v>
      </c>
      <c r="L6" s="552">
        <v>5</v>
      </c>
      <c r="M6" s="552">
        <f>VLOOKUP(L6,'償却率（定額法）'!$B$6:$C$104,2)</f>
        <v>0.2</v>
      </c>
      <c r="N6" s="572" t="s">
        <v>1348</v>
      </c>
      <c r="O6" s="572"/>
      <c r="P6" s="573" t="str">
        <f t="shared" si="0"/>
        <v>1992/03/20</v>
      </c>
      <c r="Q6" s="574">
        <f t="shared" si="1"/>
        <v>1992</v>
      </c>
      <c r="R6" s="574">
        <f t="shared" si="2"/>
        <v>3</v>
      </c>
      <c r="S6" s="574">
        <f t="shared" si="3"/>
        <v>20</v>
      </c>
      <c r="T6" s="552">
        <f t="shared" si="4"/>
        <v>1991</v>
      </c>
      <c r="U6" s="575">
        <v>530000</v>
      </c>
      <c r="V6" s="655">
        <v>1</v>
      </c>
      <c r="W6" s="552"/>
      <c r="X6" s="576">
        <v>529999</v>
      </c>
      <c r="Y6" s="576">
        <f t="shared" si="5"/>
        <v>1</v>
      </c>
      <c r="Z6" s="552"/>
      <c r="AA6" s="552"/>
      <c r="AB6" s="552"/>
      <c r="AC6" s="552"/>
      <c r="AD6" s="552"/>
      <c r="AE6" s="552"/>
      <c r="AF6" s="552"/>
      <c r="AG6" s="552"/>
      <c r="AH6" s="552"/>
      <c r="AI6" s="552"/>
      <c r="AJ6" s="552"/>
      <c r="AK6" s="552"/>
      <c r="AL6" s="552"/>
      <c r="AM6" s="552"/>
      <c r="AN6" s="582">
        <f t="shared" si="6"/>
        <v>0</v>
      </c>
      <c r="AO6" s="552"/>
      <c r="AP6" s="577">
        <f t="shared" si="7"/>
        <v>1</v>
      </c>
      <c r="AQ6" s="552" t="s">
        <v>172</v>
      </c>
      <c r="AR6" s="552"/>
      <c r="AS6" s="552"/>
      <c r="AT6" s="552"/>
      <c r="AU6" s="552"/>
      <c r="AV6" s="552" t="s">
        <v>1362</v>
      </c>
      <c r="AW6" s="552"/>
      <c r="AX6" s="552" t="s">
        <v>1360</v>
      </c>
      <c r="AY6" s="552"/>
      <c r="AZ6" s="552" t="s">
        <v>1301</v>
      </c>
      <c r="BA6" s="552">
        <v>0</v>
      </c>
      <c r="BB6" s="552"/>
      <c r="BC6" s="552"/>
      <c r="BD6" s="552"/>
      <c r="BE6" s="552"/>
      <c r="BF6" s="552"/>
      <c r="BG6" s="574">
        <f t="shared" si="8"/>
        <v>32</v>
      </c>
      <c r="BH6" s="552" t="s">
        <v>1306</v>
      </c>
      <c r="BI6" s="577">
        <f t="shared" si="9"/>
        <v>529999</v>
      </c>
      <c r="BJ6" s="552" t="s">
        <v>1241</v>
      </c>
      <c r="BK6" s="552"/>
      <c r="BL6" s="552"/>
      <c r="BM6" s="552"/>
      <c r="BN6" s="552"/>
      <c r="BO6" s="552"/>
      <c r="BP6" s="552"/>
      <c r="BQ6" s="552"/>
      <c r="BR6" s="552"/>
      <c r="BS6" s="552"/>
      <c r="BT6" s="552"/>
      <c r="BU6" s="552"/>
      <c r="BV6" s="552"/>
      <c r="BW6" s="552"/>
    </row>
    <row r="7" spans="1:75">
      <c r="A7" s="552">
        <v>3</v>
      </c>
      <c r="B7" s="552"/>
      <c r="C7" s="552" t="s">
        <v>1132</v>
      </c>
      <c r="D7" s="552"/>
      <c r="E7" s="552" t="s">
        <v>1307</v>
      </c>
      <c r="F7" s="552" t="s">
        <v>1321</v>
      </c>
      <c r="G7" s="552"/>
      <c r="H7" s="552"/>
      <c r="I7" s="552" t="s">
        <v>1324</v>
      </c>
      <c r="J7" s="552"/>
      <c r="K7" s="552" t="s">
        <v>1341</v>
      </c>
      <c r="L7" s="552">
        <v>5</v>
      </c>
      <c r="M7" s="552">
        <f>VLOOKUP(L7,'償却率（定額法）'!$B$6:$C$104,2)</f>
        <v>0.2</v>
      </c>
      <c r="N7" s="572" t="s">
        <v>1349</v>
      </c>
      <c r="O7" s="572"/>
      <c r="P7" s="573" t="str">
        <f t="shared" si="0"/>
        <v>2000/05/16</v>
      </c>
      <c r="Q7" s="574">
        <f t="shared" si="1"/>
        <v>2000</v>
      </c>
      <c r="R7" s="574">
        <f t="shared" si="2"/>
        <v>5</v>
      </c>
      <c r="S7" s="574">
        <f t="shared" si="3"/>
        <v>16</v>
      </c>
      <c r="T7" s="552">
        <f t="shared" si="4"/>
        <v>2000</v>
      </c>
      <c r="U7" s="575">
        <v>840000</v>
      </c>
      <c r="V7" s="655">
        <v>1</v>
      </c>
      <c r="W7" s="552"/>
      <c r="X7" s="576">
        <v>839999</v>
      </c>
      <c r="Y7" s="576">
        <f t="shared" si="5"/>
        <v>1</v>
      </c>
      <c r="Z7" s="552"/>
      <c r="AA7" s="552"/>
      <c r="AB7" s="552"/>
      <c r="AC7" s="552"/>
      <c r="AD7" s="552"/>
      <c r="AE7" s="552"/>
      <c r="AF7" s="552"/>
      <c r="AG7" s="552"/>
      <c r="AH7" s="552"/>
      <c r="AI7" s="552"/>
      <c r="AJ7" s="552"/>
      <c r="AK7" s="552"/>
      <c r="AL7" s="552"/>
      <c r="AM7" s="552"/>
      <c r="AN7" s="582">
        <f t="shared" si="6"/>
        <v>0</v>
      </c>
      <c r="AO7" s="552"/>
      <c r="AP7" s="577">
        <f t="shared" si="7"/>
        <v>1</v>
      </c>
      <c r="AQ7" s="552" t="s">
        <v>172</v>
      </c>
      <c r="AR7" s="552"/>
      <c r="AS7" s="552"/>
      <c r="AT7" s="552"/>
      <c r="AU7" s="552"/>
      <c r="AV7" s="552" t="s">
        <v>1362</v>
      </c>
      <c r="AW7" s="552"/>
      <c r="AX7" s="552" t="s">
        <v>1360</v>
      </c>
      <c r="AY7" s="552"/>
      <c r="AZ7" s="552" t="s">
        <v>1301</v>
      </c>
      <c r="BA7" s="552">
        <v>0</v>
      </c>
      <c r="BB7" s="552"/>
      <c r="BC7" s="552"/>
      <c r="BD7" s="552"/>
      <c r="BE7" s="552"/>
      <c r="BF7" s="552"/>
      <c r="BG7" s="574">
        <f t="shared" si="8"/>
        <v>23</v>
      </c>
      <c r="BH7" s="552" t="s">
        <v>1306</v>
      </c>
      <c r="BI7" s="577">
        <f t="shared" si="9"/>
        <v>839999</v>
      </c>
      <c r="BJ7" s="552" t="s">
        <v>1241</v>
      </c>
      <c r="BK7" s="552"/>
      <c r="BL7" s="552"/>
      <c r="BM7" s="552"/>
      <c r="BN7" s="552"/>
      <c r="BO7" s="552"/>
      <c r="BP7" s="552"/>
      <c r="BQ7" s="552"/>
      <c r="BR7" s="552"/>
      <c r="BS7" s="552"/>
      <c r="BT7" s="552"/>
      <c r="BU7" s="552"/>
      <c r="BV7" s="552"/>
      <c r="BW7" s="552"/>
    </row>
    <row r="8" spans="1:75">
      <c r="A8" s="552">
        <v>4</v>
      </c>
      <c r="B8" s="552"/>
      <c r="C8" s="552" t="s">
        <v>1132</v>
      </c>
      <c r="D8" s="552"/>
      <c r="E8" s="552" t="s">
        <v>1307</v>
      </c>
      <c r="F8" s="552" t="s">
        <v>1321</v>
      </c>
      <c r="G8" s="552"/>
      <c r="H8" s="552"/>
      <c r="I8" s="552" t="s">
        <v>1325</v>
      </c>
      <c r="J8" s="552"/>
      <c r="K8" s="552" t="s">
        <v>1342</v>
      </c>
      <c r="L8" s="552">
        <v>15</v>
      </c>
      <c r="M8" s="552">
        <f>VLOOKUP(L8,'償却率（定額法）'!$B$6:$C$104,2)</f>
        <v>6.7000000000000004E-2</v>
      </c>
      <c r="N8" s="572" t="s">
        <v>1350</v>
      </c>
      <c r="O8" s="572"/>
      <c r="P8" s="573" t="str">
        <f t="shared" si="0"/>
        <v>2002/03/01</v>
      </c>
      <c r="Q8" s="574">
        <f t="shared" si="1"/>
        <v>2002</v>
      </c>
      <c r="R8" s="574">
        <f t="shared" si="2"/>
        <v>3</v>
      </c>
      <c r="S8" s="574">
        <f t="shared" si="3"/>
        <v>1</v>
      </c>
      <c r="T8" s="552">
        <f t="shared" si="4"/>
        <v>2001</v>
      </c>
      <c r="U8" s="575">
        <v>525000</v>
      </c>
      <c r="V8" s="655">
        <v>1</v>
      </c>
      <c r="W8" s="552"/>
      <c r="X8" s="576">
        <v>524999</v>
      </c>
      <c r="Y8" s="576">
        <f t="shared" si="5"/>
        <v>1</v>
      </c>
      <c r="Z8" s="552"/>
      <c r="AA8" s="552"/>
      <c r="AB8" s="552"/>
      <c r="AC8" s="552"/>
      <c r="AD8" s="552"/>
      <c r="AE8" s="552"/>
      <c r="AF8" s="552"/>
      <c r="AG8" s="552"/>
      <c r="AH8" s="552"/>
      <c r="AI8" s="552"/>
      <c r="AJ8" s="552"/>
      <c r="AK8" s="552"/>
      <c r="AL8" s="552"/>
      <c r="AM8" s="552"/>
      <c r="AN8" s="582">
        <f t="shared" si="6"/>
        <v>0</v>
      </c>
      <c r="AO8" s="552"/>
      <c r="AP8" s="577">
        <f t="shared" si="7"/>
        <v>1</v>
      </c>
      <c r="AQ8" s="552" t="s">
        <v>172</v>
      </c>
      <c r="AR8" s="552"/>
      <c r="AS8" s="552"/>
      <c r="AT8" s="552"/>
      <c r="AU8" s="552"/>
      <c r="AV8" s="552" t="s">
        <v>1361</v>
      </c>
      <c r="AW8" s="552"/>
      <c r="AX8" s="552" t="s">
        <v>1360</v>
      </c>
      <c r="AY8" s="552"/>
      <c r="AZ8" s="552" t="s">
        <v>1301</v>
      </c>
      <c r="BA8" s="552">
        <v>0</v>
      </c>
      <c r="BB8" s="552"/>
      <c r="BC8" s="552"/>
      <c r="BD8" s="552"/>
      <c r="BE8" s="552"/>
      <c r="BF8" s="552"/>
      <c r="BG8" s="574">
        <f t="shared" si="8"/>
        <v>22</v>
      </c>
      <c r="BH8" s="552" t="s">
        <v>1306</v>
      </c>
      <c r="BI8" s="577">
        <f t="shared" si="9"/>
        <v>524999</v>
      </c>
      <c r="BJ8" s="552" t="s">
        <v>1241</v>
      </c>
      <c r="BK8" s="552"/>
      <c r="BL8" s="552"/>
      <c r="BM8" s="552"/>
      <c r="BN8" s="552"/>
      <c r="BO8" s="552"/>
      <c r="BP8" s="552"/>
      <c r="BQ8" s="552"/>
      <c r="BR8" s="552"/>
      <c r="BS8" s="552"/>
      <c r="BT8" s="552"/>
      <c r="BU8" s="552"/>
      <c r="BV8" s="552"/>
      <c r="BW8" s="552"/>
    </row>
    <row r="9" spans="1:75">
      <c r="A9" s="552">
        <v>5</v>
      </c>
      <c r="B9" s="552"/>
      <c r="C9" s="552" t="s">
        <v>1242</v>
      </c>
      <c r="D9" s="552"/>
      <c r="E9" s="552" t="s">
        <v>1307</v>
      </c>
      <c r="F9" s="552" t="s">
        <v>1321</v>
      </c>
      <c r="G9" s="552"/>
      <c r="H9" s="552"/>
      <c r="I9" s="552" t="s">
        <v>1326</v>
      </c>
      <c r="J9" s="552"/>
      <c r="K9" s="552" t="s">
        <v>1343</v>
      </c>
      <c r="L9" s="552">
        <v>4</v>
      </c>
      <c r="M9" s="552">
        <f>VLOOKUP(L9,'償却率（定額法）'!$B$6:$C$104,2)</f>
        <v>0.25</v>
      </c>
      <c r="N9" s="572" t="s">
        <v>1351</v>
      </c>
      <c r="O9" s="572"/>
      <c r="P9" s="573" t="str">
        <f t="shared" si="0"/>
        <v>1992/02/29</v>
      </c>
      <c r="Q9" s="574">
        <f t="shared" si="1"/>
        <v>1992</v>
      </c>
      <c r="R9" s="574">
        <f t="shared" si="2"/>
        <v>2</v>
      </c>
      <c r="S9" s="574">
        <f t="shared" si="3"/>
        <v>29</v>
      </c>
      <c r="T9" s="552">
        <f t="shared" si="4"/>
        <v>1991</v>
      </c>
      <c r="U9" s="575">
        <v>2000000</v>
      </c>
      <c r="V9" s="655">
        <v>1</v>
      </c>
      <c r="W9" s="552"/>
      <c r="X9" s="576">
        <v>1999999</v>
      </c>
      <c r="Y9" s="576">
        <f t="shared" si="5"/>
        <v>1</v>
      </c>
      <c r="Z9" s="552"/>
      <c r="AA9" s="552"/>
      <c r="AB9" s="552"/>
      <c r="AC9" s="552"/>
      <c r="AD9" s="552"/>
      <c r="AE9" s="552"/>
      <c r="AF9" s="552"/>
      <c r="AG9" s="552"/>
      <c r="AH9" s="552"/>
      <c r="AI9" s="552"/>
      <c r="AJ9" s="552"/>
      <c r="AK9" s="552"/>
      <c r="AL9" s="552"/>
      <c r="AM9" s="552"/>
      <c r="AN9" s="582">
        <f t="shared" si="6"/>
        <v>0</v>
      </c>
      <c r="AO9" s="552"/>
      <c r="AP9" s="577">
        <f t="shared" si="7"/>
        <v>1</v>
      </c>
      <c r="AQ9" s="552" t="s">
        <v>172</v>
      </c>
      <c r="AR9" s="552"/>
      <c r="AS9" s="552"/>
      <c r="AT9" s="552"/>
      <c r="AU9" s="552"/>
      <c r="AV9" s="552" t="s">
        <v>1363</v>
      </c>
      <c r="AW9" s="552"/>
      <c r="AX9" s="552" t="s">
        <v>1360</v>
      </c>
      <c r="AY9" s="552"/>
      <c r="AZ9" s="552" t="s">
        <v>1301</v>
      </c>
      <c r="BA9" s="552">
        <v>0</v>
      </c>
      <c r="BB9" s="552"/>
      <c r="BC9" s="552"/>
      <c r="BD9" s="552"/>
      <c r="BE9" s="552"/>
      <c r="BF9" s="552"/>
      <c r="BG9" s="574">
        <f t="shared" si="8"/>
        <v>32</v>
      </c>
      <c r="BH9" s="552" t="s">
        <v>1306</v>
      </c>
      <c r="BI9" s="577">
        <f t="shared" si="9"/>
        <v>1999999</v>
      </c>
      <c r="BJ9" s="552" t="s">
        <v>1241</v>
      </c>
      <c r="BK9" s="552"/>
      <c r="BL9" s="552"/>
      <c r="BM9" s="552"/>
      <c r="BN9" s="552"/>
      <c r="BO9" s="552"/>
      <c r="BP9" s="552"/>
      <c r="BQ9" s="552"/>
      <c r="BR9" s="552"/>
      <c r="BS9" s="552"/>
      <c r="BT9" s="552"/>
      <c r="BU9" s="552"/>
      <c r="BV9" s="552"/>
      <c r="BW9" s="552"/>
    </row>
    <row r="10" spans="1:75">
      <c r="A10" s="552">
        <v>6</v>
      </c>
      <c r="B10" s="552"/>
      <c r="C10" s="552" t="s">
        <v>1242</v>
      </c>
      <c r="D10" s="552"/>
      <c r="E10" s="552" t="s">
        <v>1307</v>
      </c>
      <c r="F10" s="552" t="s">
        <v>1321</v>
      </c>
      <c r="G10" s="552"/>
      <c r="H10" s="552"/>
      <c r="I10" s="552" t="s">
        <v>1327</v>
      </c>
      <c r="J10" s="552"/>
      <c r="K10" s="552" t="s">
        <v>1343</v>
      </c>
      <c r="L10" s="552">
        <v>4</v>
      </c>
      <c r="M10" s="552">
        <f>VLOOKUP(L10,'償却率（定額法）'!$B$6:$C$104,2)</f>
        <v>0.25</v>
      </c>
      <c r="N10" s="572" t="s">
        <v>1351</v>
      </c>
      <c r="O10" s="572"/>
      <c r="P10" s="573" t="str">
        <f t="shared" si="0"/>
        <v>1992/02/29</v>
      </c>
      <c r="Q10" s="574">
        <f t="shared" si="1"/>
        <v>1992</v>
      </c>
      <c r="R10" s="574">
        <f t="shared" si="2"/>
        <v>2</v>
      </c>
      <c r="S10" s="574">
        <f t="shared" si="3"/>
        <v>29</v>
      </c>
      <c r="T10" s="552">
        <f t="shared" si="4"/>
        <v>1991</v>
      </c>
      <c r="U10" s="575">
        <v>2000000</v>
      </c>
      <c r="V10" s="655">
        <v>1</v>
      </c>
      <c r="W10" s="552"/>
      <c r="X10" s="576">
        <v>1999999</v>
      </c>
      <c r="Y10" s="576">
        <f t="shared" si="5"/>
        <v>1</v>
      </c>
      <c r="Z10" s="552"/>
      <c r="AA10" s="552"/>
      <c r="AB10" s="552"/>
      <c r="AC10" s="552"/>
      <c r="AD10" s="552"/>
      <c r="AE10" s="552"/>
      <c r="AF10" s="552"/>
      <c r="AG10" s="552"/>
      <c r="AH10" s="552"/>
      <c r="AI10" s="552"/>
      <c r="AJ10" s="552"/>
      <c r="AK10" s="552"/>
      <c r="AL10" s="552"/>
      <c r="AM10" s="552"/>
      <c r="AN10" s="582">
        <f t="shared" si="6"/>
        <v>0</v>
      </c>
      <c r="AO10" s="552"/>
      <c r="AP10" s="577">
        <f t="shared" si="7"/>
        <v>1</v>
      </c>
      <c r="AQ10" s="552" t="s">
        <v>172</v>
      </c>
      <c r="AR10" s="552"/>
      <c r="AS10" s="552"/>
      <c r="AT10" s="552"/>
      <c r="AU10" s="552"/>
      <c r="AV10" s="552" t="s">
        <v>1363</v>
      </c>
      <c r="AW10" s="552"/>
      <c r="AX10" s="552" t="s">
        <v>1360</v>
      </c>
      <c r="AY10" s="552"/>
      <c r="AZ10" s="552" t="s">
        <v>1301</v>
      </c>
      <c r="BA10" s="552">
        <v>0</v>
      </c>
      <c r="BB10" s="552"/>
      <c r="BC10" s="552"/>
      <c r="BD10" s="552"/>
      <c r="BE10" s="552"/>
      <c r="BF10" s="552"/>
      <c r="BG10" s="574">
        <f t="shared" si="8"/>
        <v>32</v>
      </c>
      <c r="BH10" s="552" t="s">
        <v>1306</v>
      </c>
      <c r="BI10" s="577">
        <f t="shared" si="9"/>
        <v>1999999</v>
      </c>
      <c r="BJ10" s="552" t="s">
        <v>1241</v>
      </c>
      <c r="BK10" s="552"/>
      <c r="BL10" s="552"/>
      <c r="BM10" s="552"/>
      <c r="BN10" s="552"/>
      <c r="BO10" s="552"/>
      <c r="BP10" s="552"/>
      <c r="BQ10" s="552"/>
      <c r="BR10" s="552"/>
      <c r="BS10" s="552"/>
      <c r="BT10" s="552"/>
      <c r="BU10" s="552"/>
      <c r="BV10" s="552"/>
      <c r="BW10" s="552"/>
    </row>
    <row r="11" spans="1:75">
      <c r="A11" s="552">
        <v>7</v>
      </c>
      <c r="B11" s="552"/>
      <c r="C11" s="552" t="s">
        <v>1242</v>
      </c>
      <c r="D11" s="552"/>
      <c r="E11" s="552" t="s">
        <v>1307</v>
      </c>
      <c r="F11" s="552" t="s">
        <v>1321</v>
      </c>
      <c r="G11" s="552"/>
      <c r="H11" s="552"/>
      <c r="I11" s="552" t="s">
        <v>1328</v>
      </c>
      <c r="J11" s="552"/>
      <c r="K11" s="552" t="s">
        <v>1343</v>
      </c>
      <c r="L11" s="552">
        <v>4</v>
      </c>
      <c r="M11" s="552">
        <f>VLOOKUP(L11,'償却率（定額法）'!$B$6:$C$104,2)</f>
        <v>0.25</v>
      </c>
      <c r="N11" s="572" t="s">
        <v>1351</v>
      </c>
      <c r="O11" s="572"/>
      <c r="P11" s="573" t="str">
        <f t="shared" si="0"/>
        <v>1992/02/29</v>
      </c>
      <c r="Q11" s="574">
        <f t="shared" si="1"/>
        <v>1992</v>
      </c>
      <c r="R11" s="574">
        <f t="shared" si="2"/>
        <v>2</v>
      </c>
      <c r="S11" s="574">
        <f t="shared" si="3"/>
        <v>29</v>
      </c>
      <c r="T11" s="552">
        <f t="shared" si="4"/>
        <v>1991</v>
      </c>
      <c r="U11" s="575">
        <v>2000000</v>
      </c>
      <c r="V11" s="655">
        <v>1</v>
      </c>
      <c r="W11" s="552"/>
      <c r="X11" s="576">
        <v>1999999</v>
      </c>
      <c r="Y11" s="576">
        <f t="shared" si="5"/>
        <v>1</v>
      </c>
      <c r="Z11" s="552"/>
      <c r="AA11" s="552"/>
      <c r="AB11" s="552"/>
      <c r="AC11" s="552"/>
      <c r="AD11" s="552"/>
      <c r="AE11" s="552"/>
      <c r="AF11" s="552"/>
      <c r="AG11" s="552"/>
      <c r="AH11" s="552"/>
      <c r="AI11" s="552"/>
      <c r="AJ11" s="552"/>
      <c r="AK11" s="552"/>
      <c r="AL11" s="552"/>
      <c r="AM11" s="552"/>
      <c r="AN11" s="582">
        <f t="shared" si="6"/>
        <v>0</v>
      </c>
      <c r="AO11" s="552"/>
      <c r="AP11" s="577">
        <f t="shared" si="7"/>
        <v>1</v>
      </c>
      <c r="AQ11" s="552" t="s">
        <v>172</v>
      </c>
      <c r="AR11" s="552"/>
      <c r="AS11" s="552"/>
      <c r="AT11" s="552"/>
      <c r="AU11" s="552"/>
      <c r="AV11" s="552" t="s">
        <v>1363</v>
      </c>
      <c r="AW11" s="552"/>
      <c r="AX11" s="552" t="s">
        <v>1360</v>
      </c>
      <c r="AY11" s="552"/>
      <c r="AZ11" s="552" t="s">
        <v>1301</v>
      </c>
      <c r="BA11" s="552">
        <v>0</v>
      </c>
      <c r="BB11" s="552"/>
      <c r="BC11" s="552"/>
      <c r="BD11" s="552"/>
      <c r="BE11" s="552"/>
      <c r="BF11" s="552"/>
      <c r="BG11" s="574">
        <f t="shared" si="8"/>
        <v>32</v>
      </c>
      <c r="BH11" s="552" t="s">
        <v>1306</v>
      </c>
      <c r="BI11" s="577">
        <f t="shared" si="9"/>
        <v>1999999</v>
      </c>
      <c r="BJ11" s="552" t="s">
        <v>1241</v>
      </c>
      <c r="BK11" s="552"/>
      <c r="BL11" s="552"/>
      <c r="BM11" s="552"/>
      <c r="BN11" s="552"/>
      <c r="BO11" s="552"/>
      <c r="BP11" s="552"/>
      <c r="BQ11" s="552"/>
      <c r="BR11" s="552"/>
      <c r="BS11" s="552"/>
      <c r="BT11" s="552"/>
      <c r="BU11" s="552"/>
      <c r="BV11" s="552"/>
      <c r="BW11" s="552"/>
    </row>
    <row r="12" spans="1:75">
      <c r="A12" s="552">
        <v>8</v>
      </c>
      <c r="B12" s="552"/>
      <c r="C12" s="552" t="s">
        <v>1242</v>
      </c>
      <c r="D12" s="552"/>
      <c r="E12" s="552" t="s">
        <v>1307</v>
      </c>
      <c r="F12" s="552" t="s">
        <v>1321</v>
      </c>
      <c r="G12" s="552"/>
      <c r="H12" s="552"/>
      <c r="I12" s="552" t="s">
        <v>1329</v>
      </c>
      <c r="J12" s="552"/>
      <c r="K12" s="552" t="s">
        <v>1343</v>
      </c>
      <c r="L12" s="552">
        <v>4</v>
      </c>
      <c r="M12" s="552">
        <f>VLOOKUP(L12,'償却率（定額法）'!$B$6:$C$104,2)</f>
        <v>0.25</v>
      </c>
      <c r="N12" s="572" t="s">
        <v>1351</v>
      </c>
      <c r="O12" s="572"/>
      <c r="P12" s="573" t="str">
        <f t="shared" si="0"/>
        <v>1992/02/29</v>
      </c>
      <c r="Q12" s="574">
        <f t="shared" si="1"/>
        <v>1992</v>
      </c>
      <c r="R12" s="574">
        <f t="shared" si="2"/>
        <v>2</v>
      </c>
      <c r="S12" s="574">
        <f t="shared" si="3"/>
        <v>29</v>
      </c>
      <c r="T12" s="552">
        <f t="shared" si="4"/>
        <v>1991</v>
      </c>
      <c r="U12" s="575">
        <v>2000000</v>
      </c>
      <c r="V12" s="655">
        <v>1</v>
      </c>
      <c r="W12" s="552"/>
      <c r="X12" s="576">
        <v>1999999</v>
      </c>
      <c r="Y12" s="576">
        <f t="shared" si="5"/>
        <v>1</v>
      </c>
      <c r="Z12" s="552"/>
      <c r="AA12" s="552"/>
      <c r="AB12" s="552"/>
      <c r="AC12" s="552"/>
      <c r="AD12" s="552"/>
      <c r="AE12" s="552"/>
      <c r="AF12" s="552"/>
      <c r="AG12" s="552"/>
      <c r="AH12" s="552"/>
      <c r="AI12" s="552"/>
      <c r="AJ12" s="552"/>
      <c r="AK12" s="552"/>
      <c r="AL12" s="552"/>
      <c r="AM12" s="552"/>
      <c r="AN12" s="582">
        <f t="shared" si="6"/>
        <v>0</v>
      </c>
      <c r="AO12" s="552"/>
      <c r="AP12" s="577">
        <f t="shared" si="7"/>
        <v>1</v>
      </c>
      <c r="AQ12" s="552" t="s">
        <v>172</v>
      </c>
      <c r="AR12" s="552"/>
      <c r="AS12" s="552"/>
      <c r="AT12" s="552"/>
      <c r="AU12" s="552"/>
      <c r="AV12" s="552" t="s">
        <v>1363</v>
      </c>
      <c r="AW12" s="552"/>
      <c r="AX12" s="552" t="s">
        <v>1360</v>
      </c>
      <c r="AY12" s="552"/>
      <c r="AZ12" s="552" t="s">
        <v>1301</v>
      </c>
      <c r="BA12" s="552">
        <v>0</v>
      </c>
      <c r="BB12" s="552"/>
      <c r="BC12" s="552"/>
      <c r="BD12" s="552"/>
      <c r="BE12" s="552"/>
      <c r="BF12" s="552"/>
      <c r="BG12" s="574">
        <f t="shared" si="8"/>
        <v>32</v>
      </c>
      <c r="BH12" s="552" t="s">
        <v>1306</v>
      </c>
      <c r="BI12" s="577">
        <f t="shared" si="9"/>
        <v>1999999</v>
      </c>
      <c r="BJ12" s="552" t="s">
        <v>1241</v>
      </c>
      <c r="BK12" s="552"/>
      <c r="BL12" s="552"/>
      <c r="BM12" s="552"/>
      <c r="BN12" s="552"/>
      <c r="BO12" s="552"/>
      <c r="BP12" s="552"/>
      <c r="BQ12" s="552"/>
      <c r="BR12" s="552"/>
      <c r="BS12" s="552"/>
      <c r="BT12" s="552"/>
      <c r="BU12" s="552"/>
      <c r="BV12" s="552"/>
      <c r="BW12" s="552"/>
    </row>
    <row r="13" spans="1:75">
      <c r="A13" s="552">
        <v>9</v>
      </c>
      <c r="B13" s="552"/>
      <c r="C13" s="552" t="s">
        <v>1242</v>
      </c>
      <c r="D13" s="552"/>
      <c r="E13" s="552" t="s">
        <v>1307</v>
      </c>
      <c r="F13" s="552" t="s">
        <v>1321</v>
      </c>
      <c r="G13" s="552"/>
      <c r="H13" s="552"/>
      <c r="I13" s="552" t="s">
        <v>1330</v>
      </c>
      <c r="J13" s="552"/>
      <c r="K13" s="552" t="s">
        <v>1343</v>
      </c>
      <c r="L13" s="552">
        <v>4</v>
      </c>
      <c r="M13" s="552">
        <f>VLOOKUP(L13,'償却率（定額法）'!$B$6:$C$104,2)</f>
        <v>0.25</v>
      </c>
      <c r="N13" s="572" t="s">
        <v>1351</v>
      </c>
      <c r="O13" s="572"/>
      <c r="P13" s="573" t="str">
        <f t="shared" si="0"/>
        <v>1992/02/29</v>
      </c>
      <c r="Q13" s="574">
        <f t="shared" si="1"/>
        <v>1992</v>
      </c>
      <c r="R13" s="574">
        <f t="shared" si="2"/>
        <v>2</v>
      </c>
      <c r="S13" s="574">
        <f t="shared" si="3"/>
        <v>29</v>
      </c>
      <c r="T13" s="552">
        <f t="shared" si="4"/>
        <v>1991</v>
      </c>
      <c r="U13" s="575">
        <v>2000000</v>
      </c>
      <c r="V13" s="655">
        <v>1</v>
      </c>
      <c r="W13" s="552"/>
      <c r="X13" s="576">
        <v>1999999</v>
      </c>
      <c r="Y13" s="576">
        <f t="shared" si="5"/>
        <v>1</v>
      </c>
      <c r="Z13" s="552"/>
      <c r="AA13" s="552"/>
      <c r="AB13" s="552"/>
      <c r="AC13" s="552"/>
      <c r="AD13" s="552"/>
      <c r="AE13" s="552"/>
      <c r="AF13" s="552"/>
      <c r="AG13" s="552"/>
      <c r="AH13" s="552"/>
      <c r="AI13" s="552"/>
      <c r="AJ13" s="552"/>
      <c r="AK13" s="552"/>
      <c r="AL13" s="552"/>
      <c r="AM13" s="552"/>
      <c r="AN13" s="582">
        <f t="shared" si="6"/>
        <v>0</v>
      </c>
      <c r="AO13" s="552"/>
      <c r="AP13" s="577">
        <f t="shared" si="7"/>
        <v>1</v>
      </c>
      <c r="AQ13" s="552" t="s">
        <v>172</v>
      </c>
      <c r="AR13" s="552"/>
      <c r="AS13" s="552"/>
      <c r="AT13" s="552"/>
      <c r="AU13" s="552"/>
      <c r="AV13" s="552" t="s">
        <v>1363</v>
      </c>
      <c r="AW13" s="552"/>
      <c r="AX13" s="552" t="s">
        <v>1360</v>
      </c>
      <c r="AY13" s="552"/>
      <c r="AZ13" s="552" t="s">
        <v>1301</v>
      </c>
      <c r="BA13" s="552">
        <v>0</v>
      </c>
      <c r="BB13" s="552"/>
      <c r="BC13" s="552"/>
      <c r="BD13" s="552"/>
      <c r="BE13" s="552"/>
      <c r="BF13" s="552"/>
      <c r="BG13" s="574">
        <f t="shared" si="8"/>
        <v>32</v>
      </c>
      <c r="BH13" s="552" t="s">
        <v>1306</v>
      </c>
      <c r="BI13" s="577">
        <f t="shared" si="9"/>
        <v>1999999</v>
      </c>
      <c r="BJ13" s="552" t="s">
        <v>1241</v>
      </c>
      <c r="BK13" s="552"/>
      <c r="BL13" s="552"/>
      <c r="BM13" s="552"/>
      <c r="BN13" s="552"/>
      <c r="BO13" s="552"/>
      <c r="BP13" s="552"/>
      <c r="BQ13" s="552"/>
      <c r="BR13" s="552"/>
      <c r="BS13" s="552"/>
      <c r="BT13" s="552"/>
      <c r="BU13" s="552"/>
      <c r="BV13" s="552"/>
      <c r="BW13" s="552"/>
    </row>
    <row r="14" spans="1:75">
      <c r="A14" s="552">
        <v>10</v>
      </c>
      <c r="B14" s="552"/>
      <c r="C14" s="552" t="s">
        <v>1242</v>
      </c>
      <c r="D14" s="552"/>
      <c r="E14" s="552" t="s">
        <v>1307</v>
      </c>
      <c r="F14" s="552" t="s">
        <v>1321</v>
      </c>
      <c r="G14" s="552"/>
      <c r="H14" s="552"/>
      <c r="I14" s="552" t="s">
        <v>1331</v>
      </c>
      <c r="J14" s="552"/>
      <c r="K14" s="552" t="s">
        <v>1343</v>
      </c>
      <c r="L14" s="552">
        <v>4</v>
      </c>
      <c r="M14" s="552">
        <f>VLOOKUP(L14,'償却率（定額法）'!$B$6:$C$104,2)</f>
        <v>0.25</v>
      </c>
      <c r="N14" s="572" t="s">
        <v>1351</v>
      </c>
      <c r="O14" s="572"/>
      <c r="P14" s="573" t="str">
        <f t="shared" si="0"/>
        <v>1992/02/29</v>
      </c>
      <c r="Q14" s="574">
        <f t="shared" si="1"/>
        <v>1992</v>
      </c>
      <c r="R14" s="574">
        <f t="shared" si="2"/>
        <v>2</v>
      </c>
      <c r="S14" s="574">
        <f t="shared" si="3"/>
        <v>29</v>
      </c>
      <c r="T14" s="552">
        <f t="shared" si="4"/>
        <v>1991</v>
      </c>
      <c r="U14" s="575">
        <v>1100000</v>
      </c>
      <c r="V14" s="655">
        <v>1</v>
      </c>
      <c r="W14" s="552"/>
      <c r="X14" s="576">
        <v>1099999</v>
      </c>
      <c r="Y14" s="576">
        <f t="shared" si="5"/>
        <v>1</v>
      </c>
      <c r="Z14" s="552"/>
      <c r="AA14" s="552"/>
      <c r="AB14" s="552"/>
      <c r="AC14" s="552"/>
      <c r="AD14" s="552"/>
      <c r="AE14" s="552"/>
      <c r="AF14" s="552"/>
      <c r="AG14" s="552"/>
      <c r="AH14" s="552"/>
      <c r="AI14" s="552"/>
      <c r="AJ14" s="552"/>
      <c r="AK14" s="552"/>
      <c r="AL14" s="552"/>
      <c r="AM14" s="552"/>
      <c r="AN14" s="582">
        <f t="shared" si="6"/>
        <v>0</v>
      </c>
      <c r="AO14" s="552"/>
      <c r="AP14" s="577">
        <f t="shared" si="7"/>
        <v>1</v>
      </c>
      <c r="AQ14" s="552" t="s">
        <v>172</v>
      </c>
      <c r="AR14" s="552"/>
      <c r="AS14" s="552"/>
      <c r="AT14" s="552"/>
      <c r="AU14" s="552"/>
      <c r="AV14" s="552" t="s">
        <v>1363</v>
      </c>
      <c r="AW14" s="552"/>
      <c r="AX14" s="552" t="s">
        <v>1360</v>
      </c>
      <c r="AY14" s="552"/>
      <c r="AZ14" s="552" t="s">
        <v>1301</v>
      </c>
      <c r="BA14" s="552">
        <v>0</v>
      </c>
      <c r="BB14" s="552"/>
      <c r="BC14" s="552"/>
      <c r="BD14" s="552"/>
      <c r="BE14" s="552"/>
      <c r="BF14" s="552"/>
      <c r="BG14" s="574">
        <f t="shared" si="8"/>
        <v>32</v>
      </c>
      <c r="BH14" s="552" t="s">
        <v>1306</v>
      </c>
      <c r="BI14" s="577">
        <f t="shared" si="9"/>
        <v>1099999</v>
      </c>
      <c r="BJ14" s="552" t="s">
        <v>1241</v>
      </c>
      <c r="BK14" s="552"/>
      <c r="BL14" s="552"/>
      <c r="BM14" s="552"/>
      <c r="BN14" s="552"/>
      <c r="BO14" s="552"/>
      <c r="BP14" s="552"/>
      <c r="BQ14" s="552"/>
      <c r="BR14" s="552"/>
      <c r="BS14" s="552"/>
      <c r="BT14" s="552"/>
      <c r="BU14" s="552"/>
      <c r="BV14" s="552"/>
      <c r="BW14" s="552"/>
    </row>
    <row r="15" spans="1:75">
      <c r="A15" s="552">
        <v>11</v>
      </c>
      <c r="B15" s="552"/>
      <c r="C15" s="552" t="s">
        <v>1242</v>
      </c>
      <c r="D15" s="552"/>
      <c r="E15" s="552" t="s">
        <v>1307</v>
      </c>
      <c r="F15" s="552" t="s">
        <v>1321</v>
      </c>
      <c r="G15" s="552"/>
      <c r="H15" s="552"/>
      <c r="I15" s="552" t="s">
        <v>1332</v>
      </c>
      <c r="J15" s="552"/>
      <c r="K15" s="552" t="s">
        <v>1343</v>
      </c>
      <c r="L15" s="552">
        <v>4</v>
      </c>
      <c r="M15" s="552">
        <f>VLOOKUP(L15,'償却率（定額法）'!$B$6:$C$104,2)</f>
        <v>0.25</v>
      </c>
      <c r="N15" s="572" t="s">
        <v>1352</v>
      </c>
      <c r="O15" s="572"/>
      <c r="P15" s="573" t="str">
        <f t="shared" si="0"/>
        <v>1992/10/01</v>
      </c>
      <c r="Q15" s="574">
        <f t="shared" si="1"/>
        <v>1992</v>
      </c>
      <c r="R15" s="574">
        <f t="shared" si="2"/>
        <v>10</v>
      </c>
      <c r="S15" s="574">
        <f t="shared" si="3"/>
        <v>1</v>
      </c>
      <c r="T15" s="552">
        <f t="shared" si="4"/>
        <v>1992</v>
      </c>
      <c r="U15" s="575">
        <v>2719200</v>
      </c>
      <c r="V15" s="655">
        <v>1</v>
      </c>
      <c r="W15" s="552"/>
      <c r="X15" s="576">
        <v>2719199</v>
      </c>
      <c r="Y15" s="576">
        <f t="shared" si="5"/>
        <v>1</v>
      </c>
      <c r="Z15" s="552"/>
      <c r="AA15" s="552"/>
      <c r="AB15" s="552"/>
      <c r="AC15" s="552"/>
      <c r="AD15" s="552"/>
      <c r="AE15" s="552"/>
      <c r="AF15" s="552"/>
      <c r="AG15" s="552"/>
      <c r="AH15" s="552"/>
      <c r="AI15" s="552"/>
      <c r="AJ15" s="552"/>
      <c r="AK15" s="552"/>
      <c r="AL15" s="552"/>
      <c r="AM15" s="552"/>
      <c r="AN15" s="582">
        <f t="shared" si="6"/>
        <v>0</v>
      </c>
      <c r="AO15" s="552"/>
      <c r="AP15" s="577">
        <f t="shared" si="7"/>
        <v>1</v>
      </c>
      <c r="AQ15" s="552" t="s">
        <v>172</v>
      </c>
      <c r="AR15" s="552"/>
      <c r="AS15" s="552"/>
      <c r="AT15" s="552"/>
      <c r="AU15" s="552"/>
      <c r="AV15" s="552" t="s">
        <v>1363</v>
      </c>
      <c r="AW15" s="552"/>
      <c r="AX15" s="552" t="s">
        <v>1360</v>
      </c>
      <c r="AY15" s="552"/>
      <c r="AZ15" s="552" t="s">
        <v>1301</v>
      </c>
      <c r="BA15" s="552">
        <v>0</v>
      </c>
      <c r="BB15" s="552"/>
      <c r="BC15" s="552"/>
      <c r="BD15" s="552"/>
      <c r="BE15" s="552"/>
      <c r="BF15" s="552"/>
      <c r="BG15" s="574">
        <f t="shared" si="8"/>
        <v>31</v>
      </c>
      <c r="BH15" s="552" t="s">
        <v>1306</v>
      </c>
      <c r="BI15" s="577">
        <f t="shared" si="9"/>
        <v>2719199</v>
      </c>
      <c r="BJ15" s="552" t="s">
        <v>1241</v>
      </c>
      <c r="BK15" s="552"/>
      <c r="BL15" s="552"/>
      <c r="BM15" s="552"/>
      <c r="BN15" s="552"/>
      <c r="BO15" s="552"/>
      <c r="BP15" s="552"/>
      <c r="BQ15" s="552"/>
      <c r="BR15" s="552"/>
      <c r="BS15" s="552"/>
      <c r="BT15" s="552"/>
      <c r="BU15" s="552"/>
      <c r="BV15" s="552"/>
      <c r="BW15" s="552"/>
    </row>
    <row r="16" spans="1:75">
      <c r="A16" s="552">
        <v>12</v>
      </c>
      <c r="B16" s="552"/>
      <c r="C16" s="552" t="s">
        <v>1242</v>
      </c>
      <c r="D16" s="552"/>
      <c r="E16" s="552" t="s">
        <v>1307</v>
      </c>
      <c r="F16" s="552" t="s">
        <v>1321</v>
      </c>
      <c r="G16" s="552"/>
      <c r="H16" s="552"/>
      <c r="I16" s="552" t="s">
        <v>1333</v>
      </c>
      <c r="J16" s="552"/>
      <c r="K16" s="552" t="s">
        <v>1343</v>
      </c>
      <c r="L16" s="552">
        <v>4</v>
      </c>
      <c r="M16" s="552">
        <f>VLOOKUP(L16,'償却率（定額法）'!$B$6:$C$104,2)</f>
        <v>0.25</v>
      </c>
      <c r="N16" s="572" t="s">
        <v>1353</v>
      </c>
      <c r="O16" s="572"/>
      <c r="P16" s="573" t="str">
        <f t="shared" si="0"/>
        <v>1993/09/27</v>
      </c>
      <c r="Q16" s="574">
        <f t="shared" si="1"/>
        <v>1993</v>
      </c>
      <c r="R16" s="574">
        <f t="shared" si="2"/>
        <v>9</v>
      </c>
      <c r="S16" s="574">
        <f t="shared" si="3"/>
        <v>27</v>
      </c>
      <c r="T16" s="552">
        <f t="shared" si="4"/>
        <v>1993</v>
      </c>
      <c r="U16" s="575">
        <v>2708900</v>
      </c>
      <c r="V16" s="655">
        <v>1</v>
      </c>
      <c r="W16" s="552"/>
      <c r="X16" s="576">
        <v>2708899</v>
      </c>
      <c r="Y16" s="576">
        <f t="shared" si="5"/>
        <v>1</v>
      </c>
      <c r="Z16" s="552"/>
      <c r="AA16" s="552"/>
      <c r="AB16" s="552"/>
      <c r="AC16" s="552"/>
      <c r="AD16" s="552"/>
      <c r="AE16" s="552"/>
      <c r="AF16" s="552"/>
      <c r="AG16" s="552"/>
      <c r="AH16" s="552"/>
      <c r="AI16" s="552"/>
      <c r="AJ16" s="552"/>
      <c r="AK16" s="552"/>
      <c r="AL16" s="552"/>
      <c r="AM16" s="552"/>
      <c r="AN16" s="582">
        <f t="shared" si="6"/>
        <v>0</v>
      </c>
      <c r="AO16" s="552"/>
      <c r="AP16" s="577">
        <f t="shared" si="7"/>
        <v>1</v>
      </c>
      <c r="AQ16" s="552" t="s">
        <v>172</v>
      </c>
      <c r="AR16" s="552"/>
      <c r="AS16" s="552"/>
      <c r="AT16" s="552"/>
      <c r="AU16" s="552"/>
      <c r="AV16" s="552" t="s">
        <v>1363</v>
      </c>
      <c r="AW16" s="552"/>
      <c r="AX16" s="552" t="s">
        <v>1360</v>
      </c>
      <c r="AY16" s="552"/>
      <c r="AZ16" s="552" t="s">
        <v>1301</v>
      </c>
      <c r="BA16" s="552">
        <v>0</v>
      </c>
      <c r="BB16" s="552"/>
      <c r="BC16" s="552"/>
      <c r="BD16" s="552"/>
      <c r="BE16" s="552"/>
      <c r="BF16" s="552"/>
      <c r="BG16" s="574">
        <f t="shared" si="8"/>
        <v>30</v>
      </c>
      <c r="BH16" s="552" t="s">
        <v>1306</v>
      </c>
      <c r="BI16" s="577">
        <f t="shared" si="9"/>
        <v>2708899</v>
      </c>
      <c r="BJ16" s="552" t="s">
        <v>1241</v>
      </c>
      <c r="BK16" s="552"/>
      <c r="BL16" s="552"/>
      <c r="BM16" s="552"/>
      <c r="BN16" s="552"/>
      <c r="BO16" s="552"/>
      <c r="BP16" s="552"/>
      <c r="BQ16" s="552"/>
      <c r="BR16" s="552"/>
      <c r="BS16" s="552"/>
      <c r="BT16" s="552"/>
      <c r="BU16" s="552"/>
      <c r="BV16" s="552"/>
      <c r="BW16" s="552"/>
    </row>
    <row r="17" spans="1:75">
      <c r="A17" s="552">
        <v>13</v>
      </c>
      <c r="B17" s="552"/>
      <c r="C17" s="552" t="s">
        <v>1242</v>
      </c>
      <c r="D17" s="552"/>
      <c r="E17" s="552" t="s">
        <v>1307</v>
      </c>
      <c r="F17" s="552" t="s">
        <v>1321</v>
      </c>
      <c r="G17" s="552"/>
      <c r="H17" s="552"/>
      <c r="I17" s="552" t="s">
        <v>1334</v>
      </c>
      <c r="J17" s="552"/>
      <c r="K17" s="552" t="s">
        <v>1343</v>
      </c>
      <c r="L17" s="552">
        <v>4</v>
      </c>
      <c r="M17" s="552">
        <f>VLOOKUP(L17,'償却率（定額法）'!$B$6:$C$104,2)</f>
        <v>0.25</v>
      </c>
      <c r="N17" s="572" t="s">
        <v>1354</v>
      </c>
      <c r="O17" s="572"/>
      <c r="P17" s="573" t="str">
        <f t="shared" si="0"/>
        <v>2001/08/09</v>
      </c>
      <c r="Q17" s="574">
        <f t="shared" si="1"/>
        <v>2001</v>
      </c>
      <c r="R17" s="574">
        <f t="shared" si="2"/>
        <v>8</v>
      </c>
      <c r="S17" s="574">
        <f t="shared" si="3"/>
        <v>9</v>
      </c>
      <c r="T17" s="552">
        <f t="shared" si="4"/>
        <v>2001</v>
      </c>
      <c r="U17" s="575">
        <v>749700</v>
      </c>
      <c r="V17" s="655">
        <v>1</v>
      </c>
      <c r="W17" s="552"/>
      <c r="X17" s="576">
        <v>749699</v>
      </c>
      <c r="Y17" s="576">
        <f t="shared" si="5"/>
        <v>1</v>
      </c>
      <c r="Z17" s="552"/>
      <c r="AA17" s="552"/>
      <c r="AB17" s="552"/>
      <c r="AC17" s="552"/>
      <c r="AD17" s="552"/>
      <c r="AE17" s="552"/>
      <c r="AF17" s="552"/>
      <c r="AG17" s="552"/>
      <c r="AH17" s="552"/>
      <c r="AI17" s="552"/>
      <c r="AJ17" s="552"/>
      <c r="AK17" s="552"/>
      <c r="AL17" s="552"/>
      <c r="AM17" s="552"/>
      <c r="AN17" s="582">
        <f t="shared" si="6"/>
        <v>0</v>
      </c>
      <c r="AO17" s="552"/>
      <c r="AP17" s="577">
        <f t="shared" si="7"/>
        <v>1</v>
      </c>
      <c r="AQ17" s="552" t="s">
        <v>172</v>
      </c>
      <c r="AR17" s="552"/>
      <c r="AS17" s="552"/>
      <c r="AT17" s="552"/>
      <c r="AU17" s="552"/>
      <c r="AV17" s="552" t="s">
        <v>1363</v>
      </c>
      <c r="AW17" s="552"/>
      <c r="AX17" s="552" t="s">
        <v>1360</v>
      </c>
      <c r="AY17" s="552"/>
      <c r="AZ17" s="552" t="s">
        <v>1301</v>
      </c>
      <c r="BA17" s="552">
        <v>0</v>
      </c>
      <c r="BB17" s="552"/>
      <c r="BC17" s="552"/>
      <c r="BD17" s="552"/>
      <c r="BE17" s="552"/>
      <c r="BF17" s="552"/>
      <c r="BG17" s="574">
        <f t="shared" si="8"/>
        <v>22</v>
      </c>
      <c r="BH17" s="552" t="s">
        <v>1306</v>
      </c>
      <c r="BI17" s="577">
        <f t="shared" si="9"/>
        <v>749699</v>
      </c>
      <c r="BJ17" s="552" t="s">
        <v>1241</v>
      </c>
      <c r="BK17" s="552"/>
      <c r="BL17" s="552"/>
      <c r="BM17" s="552"/>
      <c r="BN17" s="552"/>
      <c r="BO17" s="552"/>
      <c r="BP17" s="552"/>
      <c r="BQ17" s="552"/>
      <c r="BR17" s="552"/>
      <c r="BS17" s="552"/>
      <c r="BT17" s="552"/>
      <c r="BU17" s="552"/>
      <c r="BV17" s="552"/>
      <c r="BW17" s="552"/>
    </row>
    <row r="18" spans="1:75">
      <c r="A18" s="552">
        <v>14</v>
      </c>
      <c r="B18" s="552"/>
      <c r="C18" s="552" t="s">
        <v>1242</v>
      </c>
      <c r="D18" s="552"/>
      <c r="E18" s="552" t="s">
        <v>1307</v>
      </c>
      <c r="F18" s="552" t="s">
        <v>1321</v>
      </c>
      <c r="G18" s="552"/>
      <c r="H18" s="552"/>
      <c r="I18" s="552" t="s">
        <v>1334</v>
      </c>
      <c r="J18" s="552"/>
      <c r="K18" s="552" t="s">
        <v>1343</v>
      </c>
      <c r="L18" s="552">
        <v>4</v>
      </c>
      <c r="M18" s="552">
        <f>VLOOKUP(L18,'償却率（定額法）'!$B$6:$C$104,2)</f>
        <v>0.25</v>
      </c>
      <c r="N18" s="572" t="s">
        <v>1354</v>
      </c>
      <c r="O18" s="572"/>
      <c r="P18" s="573" t="str">
        <f t="shared" si="0"/>
        <v>2001/08/09</v>
      </c>
      <c r="Q18" s="574">
        <f t="shared" si="1"/>
        <v>2001</v>
      </c>
      <c r="R18" s="574">
        <f t="shared" si="2"/>
        <v>8</v>
      </c>
      <c r="S18" s="574">
        <f t="shared" si="3"/>
        <v>9</v>
      </c>
      <c r="T18" s="552">
        <f t="shared" si="4"/>
        <v>2001</v>
      </c>
      <c r="U18" s="575">
        <v>749700</v>
      </c>
      <c r="V18" s="655">
        <v>1</v>
      </c>
      <c r="W18" s="552"/>
      <c r="X18" s="576">
        <v>749699</v>
      </c>
      <c r="Y18" s="576">
        <f t="shared" si="5"/>
        <v>1</v>
      </c>
      <c r="Z18" s="552"/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552"/>
      <c r="AL18" s="552"/>
      <c r="AM18" s="552"/>
      <c r="AN18" s="582">
        <f t="shared" si="6"/>
        <v>0</v>
      </c>
      <c r="AO18" s="552"/>
      <c r="AP18" s="577">
        <f t="shared" si="7"/>
        <v>1</v>
      </c>
      <c r="AQ18" s="552" t="s">
        <v>172</v>
      </c>
      <c r="AR18" s="552"/>
      <c r="AS18" s="552"/>
      <c r="AT18" s="552"/>
      <c r="AU18" s="552"/>
      <c r="AV18" s="552" t="s">
        <v>1363</v>
      </c>
      <c r="AW18" s="552"/>
      <c r="AX18" s="552" t="s">
        <v>1360</v>
      </c>
      <c r="AY18" s="552"/>
      <c r="AZ18" s="552" t="s">
        <v>1301</v>
      </c>
      <c r="BA18" s="552">
        <v>0</v>
      </c>
      <c r="BB18" s="552"/>
      <c r="BC18" s="552"/>
      <c r="BD18" s="552"/>
      <c r="BE18" s="552"/>
      <c r="BF18" s="552"/>
      <c r="BG18" s="574">
        <f t="shared" si="8"/>
        <v>22</v>
      </c>
      <c r="BH18" s="552" t="s">
        <v>1306</v>
      </c>
      <c r="BI18" s="577">
        <f t="shared" si="9"/>
        <v>749699</v>
      </c>
      <c r="BJ18" s="552" t="s">
        <v>1241</v>
      </c>
      <c r="BK18" s="552"/>
      <c r="BL18" s="552"/>
      <c r="BM18" s="552"/>
      <c r="BN18" s="552"/>
      <c r="BO18" s="552"/>
      <c r="BP18" s="552"/>
      <c r="BQ18" s="552"/>
      <c r="BR18" s="552"/>
      <c r="BS18" s="552"/>
      <c r="BT18" s="552"/>
      <c r="BU18" s="552"/>
      <c r="BV18" s="552"/>
      <c r="BW18" s="552"/>
    </row>
    <row r="19" spans="1:75">
      <c r="A19" s="552">
        <v>15</v>
      </c>
      <c r="B19" s="552"/>
      <c r="C19" s="552" t="s">
        <v>1132</v>
      </c>
      <c r="D19" s="552"/>
      <c r="E19" s="552" t="s">
        <v>1307</v>
      </c>
      <c r="F19" s="552" t="s">
        <v>1321</v>
      </c>
      <c r="G19" s="552"/>
      <c r="H19" s="552"/>
      <c r="I19" s="552" t="s">
        <v>1335</v>
      </c>
      <c r="J19" s="552"/>
      <c r="K19" s="552" t="s">
        <v>1344</v>
      </c>
      <c r="L19" s="552">
        <v>6</v>
      </c>
      <c r="M19" s="552">
        <f>VLOOKUP(L19,'償却率（定額法）'!$B$6:$C$104,2)</f>
        <v>0.16700000000000001</v>
      </c>
      <c r="N19" s="572" t="s">
        <v>1355</v>
      </c>
      <c r="O19" s="572"/>
      <c r="P19" s="573" t="str">
        <f t="shared" si="0"/>
        <v>2011/05/26</v>
      </c>
      <c r="Q19" s="574">
        <f t="shared" si="1"/>
        <v>2011</v>
      </c>
      <c r="R19" s="574">
        <f t="shared" si="2"/>
        <v>5</v>
      </c>
      <c r="S19" s="574">
        <f t="shared" si="3"/>
        <v>26</v>
      </c>
      <c r="T19" s="552">
        <f t="shared" si="4"/>
        <v>2011</v>
      </c>
      <c r="U19" s="575">
        <v>1040000</v>
      </c>
      <c r="V19" s="655">
        <v>1</v>
      </c>
      <c r="W19" s="552"/>
      <c r="X19" s="576">
        <v>1039999</v>
      </c>
      <c r="Y19" s="576">
        <f t="shared" si="5"/>
        <v>1</v>
      </c>
      <c r="Z19" s="552"/>
      <c r="AA19" s="552"/>
      <c r="AB19" s="552"/>
      <c r="AC19" s="552"/>
      <c r="AD19" s="552"/>
      <c r="AE19" s="552"/>
      <c r="AF19" s="552"/>
      <c r="AG19" s="552"/>
      <c r="AH19" s="552"/>
      <c r="AI19" s="552"/>
      <c r="AJ19" s="552"/>
      <c r="AK19" s="552"/>
      <c r="AL19" s="552"/>
      <c r="AM19" s="552"/>
      <c r="AN19" s="582">
        <f t="shared" si="6"/>
        <v>0</v>
      </c>
      <c r="AO19" s="552"/>
      <c r="AP19" s="577">
        <f t="shared" si="7"/>
        <v>1</v>
      </c>
      <c r="AQ19" s="552" t="s">
        <v>172</v>
      </c>
      <c r="AR19" s="552"/>
      <c r="AS19" s="552"/>
      <c r="AT19" s="552"/>
      <c r="AU19" s="552"/>
      <c r="AV19" s="552" t="s">
        <v>1363</v>
      </c>
      <c r="AW19" s="552"/>
      <c r="AX19" s="552" t="s">
        <v>1360</v>
      </c>
      <c r="AY19" s="552"/>
      <c r="AZ19" s="552" t="s">
        <v>1301</v>
      </c>
      <c r="BA19" s="552">
        <v>0</v>
      </c>
      <c r="BB19" s="552"/>
      <c r="BC19" s="552"/>
      <c r="BD19" s="552"/>
      <c r="BE19" s="552"/>
      <c r="BF19" s="552"/>
      <c r="BG19" s="574">
        <f t="shared" si="8"/>
        <v>12</v>
      </c>
      <c r="BH19" s="552" t="s">
        <v>1306</v>
      </c>
      <c r="BI19" s="577">
        <f t="shared" si="9"/>
        <v>1039999</v>
      </c>
      <c r="BJ19" s="552" t="s">
        <v>1241</v>
      </c>
      <c r="BK19" s="552"/>
      <c r="BL19" s="552"/>
      <c r="BM19" s="552"/>
      <c r="BN19" s="552"/>
      <c r="BO19" s="552"/>
      <c r="BP19" s="552"/>
      <c r="BQ19" s="552"/>
      <c r="BR19" s="552"/>
      <c r="BS19" s="552"/>
      <c r="BT19" s="552"/>
      <c r="BU19" s="552"/>
      <c r="BV19" s="552"/>
      <c r="BW19" s="552"/>
    </row>
    <row r="20" spans="1:75">
      <c r="A20" s="552">
        <v>16</v>
      </c>
      <c r="B20" s="552"/>
      <c r="C20" s="552" t="s">
        <v>1132</v>
      </c>
      <c r="D20" s="552"/>
      <c r="E20" s="552" t="s">
        <v>1307</v>
      </c>
      <c r="F20" s="552" t="s">
        <v>1321</v>
      </c>
      <c r="G20" s="552"/>
      <c r="H20" s="552"/>
      <c r="I20" s="552" t="s">
        <v>1336</v>
      </c>
      <c r="J20" s="552"/>
      <c r="K20" s="552" t="s">
        <v>1344</v>
      </c>
      <c r="L20" s="552">
        <v>6</v>
      </c>
      <c r="M20" s="552">
        <f>VLOOKUP(L20,'償却率（定額法）'!$B$6:$C$104,2)</f>
        <v>0.16700000000000001</v>
      </c>
      <c r="N20" s="572" t="s">
        <v>1356</v>
      </c>
      <c r="O20" s="572"/>
      <c r="P20" s="573" t="str">
        <f t="shared" si="0"/>
        <v>2013/05/22</v>
      </c>
      <c r="Q20" s="574">
        <f t="shared" si="1"/>
        <v>2013</v>
      </c>
      <c r="R20" s="574">
        <f t="shared" si="2"/>
        <v>5</v>
      </c>
      <c r="S20" s="574">
        <f t="shared" si="3"/>
        <v>22</v>
      </c>
      <c r="T20" s="552">
        <f t="shared" si="4"/>
        <v>2013</v>
      </c>
      <c r="U20" s="575">
        <v>2062029</v>
      </c>
      <c r="V20" s="655">
        <v>1</v>
      </c>
      <c r="W20" s="552"/>
      <c r="X20" s="576">
        <v>2062028</v>
      </c>
      <c r="Y20" s="576">
        <f t="shared" si="5"/>
        <v>1</v>
      </c>
      <c r="Z20" s="552"/>
      <c r="AA20" s="552"/>
      <c r="AB20" s="552"/>
      <c r="AC20" s="552"/>
      <c r="AD20" s="552"/>
      <c r="AE20" s="552"/>
      <c r="AF20" s="552"/>
      <c r="AG20" s="552"/>
      <c r="AH20" s="552"/>
      <c r="AI20" s="552"/>
      <c r="AJ20" s="552"/>
      <c r="AK20" s="552"/>
      <c r="AL20" s="552"/>
      <c r="AM20" s="552"/>
      <c r="AN20" s="582">
        <f t="shared" si="6"/>
        <v>0</v>
      </c>
      <c r="AO20" s="552"/>
      <c r="AP20" s="577">
        <f t="shared" si="7"/>
        <v>1</v>
      </c>
      <c r="AQ20" s="552" t="s">
        <v>172</v>
      </c>
      <c r="AR20" s="552"/>
      <c r="AS20" s="552"/>
      <c r="AT20" s="552"/>
      <c r="AU20" s="552"/>
      <c r="AV20" s="552" t="s">
        <v>1363</v>
      </c>
      <c r="AW20" s="552"/>
      <c r="AX20" s="552" t="s">
        <v>1360</v>
      </c>
      <c r="AY20" s="552"/>
      <c r="AZ20" s="552" t="s">
        <v>1301</v>
      </c>
      <c r="BA20" s="552">
        <v>0</v>
      </c>
      <c r="BB20" s="552"/>
      <c r="BC20" s="552"/>
      <c r="BD20" s="552"/>
      <c r="BE20" s="552"/>
      <c r="BF20" s="552"/>
      <c r="BG20" s="574">
        <f t="shared" si="8"/>
        <v>10</v>
      </c>
      <c r="BH20" s="552" t="s">
        <v>1306</v>
      </c>
      <c r="BI20" s="577">
        <f t="shared" si="9"/>
        <v>2062028</v>
      </c>
      <c r="BJ20" s="552" t="s">
        <v>1241</v>
      </c>
      <c r="BK20" s="552"/>
      <c r="BL20" s="552"/>
      <c r="BM20" s="552"/>
      <c r="BN20" s="552"/>
      <c r="BO20" s="552"/>
      <c r="BP20" s="552"/>
      <c r="BQ20" s="552"/>
      <c r="BR20" s="552"/>
      <c r="BS20" s="552"/>
      <c r="BT20" s="552"/>
      <c r="BU20" s="552"/>
      <c r="BV20" s="552"/>
      <c r="BW20" s="552"/>
    </row>
    <row r="21" spans="1:75">
      <c r="A21" s="552">
        <v>17</v>
      </c>
      <c r="B21" s="552"/>
      <c r="C21" s="552" t="s">
        <v>1132</v>
      </c>
      <c r="D21" s="552"/>
      <c r="E21" s="552" t="s">
        <v>1307</v>
      </c>
      <c r="F21" s="552" t="s">
        <v>1321</v>
      </c>
      <c r="G21" s="552"/>
      <c r="H21" s="552"/>
      <c r="I21" s="552" t="s">
        <v>1337</v>
      </c>
      <c r="J21" s="552"/>
      <c r="K21" s="552" t="s">
        <v>1340</v>
      </c>
      <c r="L21" s="552">
        <v>10</v>
      </c>
      <c r="M21" s="552">
        <f>VLOOKUP(L21,'償却率（定額法）'!$B$6:$C$104,2)</f>
        <v>0.1</v>
      </c>
      <c r="N21" s="572" t="s">
        <v>1357</v>
      </c>
      <c r="O21" s="572"/>
      <c r="P21" s="573" t="str">
        <f t="shared" si="0"/>
        <v>2013/07/10</v>
      </c>
      <c r="Q21" s="574">
        <f t="shared" si="1"/>
        <v>2013</v>
      </c>
      <c r="R21" s="574">
        <f t="shared" si="2"/>
        <v>7</v>
      </c>
      <c r="S21" s="574">
        <f t="shared" si="3"/>
        <v>10</v>
      </c>
      <c r="T21" s="552">
        <f t="shared" si="4"/>
        <v>2013</v>
      </c>
      <c r="U21" s="575">
        <v>1304100</v>
      </c>
      <c r="V21" s="655">
        <v>1</v>
      </c>
      <c r="W21" s="552"/>
      <c r="X21" s="576">
        <v>1173690</v>
      </c>
      <c r="Y21" s="576">
        <f t="shared" si="5"/>
        <v>130410</v>
      </c>
      <c r="Z21" s="552"/>
      <c r="AA21" s="552"/>
      <c r="AB21" s="552"/>
      <c r="AC21" s="552"/>
      <c r="AD21" s="552"/>
      <c r="AE21" s="552"/>
      <c r="AF21" s="552"/>
      <c r="AG21" s="552"/>
      <c r="AH21" s="552"/>
      <c r="AI21" s="552"/>
      <c r="AJ21" s="552"/>
      <c r="AK21" s="552"/>
      <c r="AL21" s="552"/>
      <c r="AM21" s="552"/>
      <c r="AN21" s="582">
        <f t="shared" si="6"/>
        <v>130409</v>
      </c>
      <c r="AO21" s="552"/>
      <c r="AP21" s="577">
        <f t="shared" si="7"/>
        <v>1</v>
      </c>
      <c r="AQ21" s="552" t="s">
        <v>172</v>
      </c>
      <c r="AR21" s="552"/>
      <c r="AS21" s="552"/>
      <c r="AT21" s="552"/>
      <c r="AU21" s="552"/>
      <c r="AV21" s="552" t="s">
        <v>1361</v>
      </c>
      <c r="AW21" s="552"/>
      <c r="AX21" s="552" t="s">
        <v>1360</v>
      </c>
      <c r="AY21" s="552"/>
      <c r="AZ21" s="552" t="s">
        <v>1301</v>
      </c>
      <c r="BA21" s="552">
        <v>0</v>
      </c>
      <c r="BB21" s="552"/>
      <c r="BC21" s="552"/>
      <c r="BD21" s="552"/>
      <c r="BE21" s="552"/>
      <c r="BF21" s="552"/>
      <c r="BG21" s="574">
        <f t="shared" si="8"/>
        <v>10</v>
      </c>
      <c r="BH21" s="552" t="s">
        <v>1306</v>
      </c>
      <c r="BI21" s="577">
        <f t="shared" si="9"/>
        <v>1304099</v>
      </c>
      <c r="BJ21" s="552" t="s">
        <v>1241</v>
      </c>
      <c r="BK21" s="552"/>
      <c r="BL21" s="552"/>
      <c r="BM21" s="552"/>
      <c r="BN21" s="552"/>
      <c r="BO21" s="552"/>
      <c r="BP21" s="552"/>
      <c r="BQ21" s="552"/>
      <c r="BR21" s="552"/>
      <c r="BS21" s="552"/>
      <c r="BT21" s="552"/>
      <c r="BU21" s="552"/>
      <c r="BV21" s="552"/>
      <c r="BW21" s="552"/>
    </row>
    <row r="22" spans="1:75">
      <c r="A22" s="552">
        <v>18</v>
      </c>
      <c r="B22" s="552"/>
      <c r="C22" s="552" t="s">
        <v>1242</v>
      </c>
      <c r="D22" s="552"/>
      <c r="E22" s="552" t="s">
        <v>1307</v>
      </c>
      <c r="F22" s="552" t="s">
        <v>1321</v>
      </c>
      <c r="G22" s="552"/>
      <c r="H22" s="552"/>
      <c r="I22" s="552" t="s">
        <v>1338</v>
      </c>
      <c r="J22" s="552"/>
      <c r="K22" s="552" t="s">
        <v>1345</v>
      </c>
      <c r="L22" s="552">
        <v>15</v>
      </c>
      <c r="M22" s="552">
        <f>VLOOKUP(L22,'償却率（定額法）'!$B$6:$C$104,2)</f>
        <v>6.7000000000000004E-2</v>
      </c>
      <c r="N22" s="572" t="s">
        <v>1358</v>
      </c>
      <c r="O22" s="572"/>
      <c r="P22" s="573" t="str">
        <f t="shared" si="0"/>
        <v>1977/10/18</v>
      </c>
      <c r="Q22" s="574">
        <f t="shared" si="1"/>
        <v>1977</v>
      </c>
      <c r="R22" s="574">
        <f t="shared" si="2"/>
        <v>10</v>
      </c>
      <c r="S22" s="574">
        <f t="shared" si="3"/>
        <v>18</v>
      </c>
      <c r="T22" s="552">
        <f t="shared" si="4"/>
        <v>1977</v>
      </c>
      <c r="U22" s="575">
        <v>18000000</v>
      </c>
      <c r="V22" s="655">
        <v>1</v>
      </c>
      <c r="W22" s="552"/>
      <c r="X22" s="576">
        <v>17999999</v>
      </c>
      <c r="Y22" s="576">
        <f t="shared" si="5"/>
        <v>1</v>
      </c>
      <c r="Z22" s="552"/>
      <c r="AA22" s="552"/>
      <c r="AB22" s="552"/>
      <c r="AC22" s="552"/>
      <c r="AD22" s="552"/>
      <c r="AE22" s="552"/>
      <c r="AF22" s="552"/>
      <c r="AG22" s="552"/>
      <c r="AH22" s="552"/>
      <c r="AI22" s="552"/>
      <c r="AJ22" s="552"/>
      <c r="AK22" s="552"/>
      <c r="AL22" s="552"/>
      <c r="AM22" s="552"/>
      <c r="AN22" s="582">
        <f t="shared" si="6"/>
        <v>0</v>
      </c>
      <c r="AO22" s="552"/>
      <c r="AP22" s="577">
        <f t="shared" si="7"/>
        <v>1</v>
      </c>
      <c r="AQ22" s="552" t="s">
        <v>172</v>
      </c>
      <c r="AR22" s="552"/>
      <c r="AS22" s="552"/>
      <c r="AT22" s="552"/>
      <c r="AU22" s="552"/>
      <c r="AV22" s="552" t="s">
        <v>1364</v>
      </c>
      <c r="AW22" s="552"/>
      <c r="AX22" s="552" t="s">
        <v>1360</v>
      </c>
      <c r="AY22" s="552"/>
      <c r="AZ22" s="552" t="s">
        <v>1301</v>
      </c>
      <c r="BA22" s="552">
        <v>0</v>
      </c>
      <c r="BB22" s="552"/>
      <c r="BC22" s="552"/>
      <c r="BD22" s="552"/>
      <c r="BE22" s="552"/>
      <c r="BF22" s="552"/>
      <c r="BG22" s="574">
        <f t="shared" si="8"/>
        <v>46</v>
      </c>
      <c r="BH22" s="552" t="s">
        <v>1306</v>
      </c>
      <c r="BI22" s="577">
        <f t="shared" si="9"/>
        <v>17999999</v>
      </c>
      <c r="BJ22" s="552" t="s">
        <v>1241</v>
      </c>
      <c r="BK22" s="552"/>
      <c r="BL22" s="552"/>
      <c r="BM22" s="552"/>
      <c r="BN22" s="552"/>
      <c r="BO22" s="552"/>
      <c r="BP22" s="552"/>
      <c r="BQ22" s="552"/>
      <c r="BR22" s="552"/>
      <c r="BS22" s="552"/>
      <c r="BT22" s="552"/>
      <c r="BU22" s="552"/>
      <c r="BV22" s="552"/>
      <c r="BW22" s="552"/>
    </row>
    <row r="23" spans="1:75">
      <c r="A23" s="552">
        <v>19</v>
      </c>
      <c r="B23" s="552"/>
      <c r="C23" s="552" t="s">
        <v>1242</v>
      </c>
      <c r="D23" s="552"/>
      <c r="E23" s="552" t="s">
        <v>1307</v>
      </c>
      <c r="F23" s="552" t="s">
        <v>1321</v>
      </c>
      <c r="G23" s="552"/>
      <c r="H23" s="552"/>
      <c r="I23" s="552" t="s">
        <v>1339</v>
      </c>
      <c r="J23" s="552"/>
      <c r="K23" s="552" t="s">
        <v>1346</v>
      </c>
      <c r="L23" s="552">
        <v>8</v>
      </c>
      <c r="M23" s="552">
        <f>VLOOKUP(L23,'償却率（定額法）'!$B$6:$C$104,2)</f>
        <v>0.125</v>
      </c>
      <c r="N23" s="572" t="s">
        <v>1359</v>
      </c>
      <c r="O23" s="572"/>
      <c r="P23" s="573" t="str">
        <f t="shared" si="0"/>
        <v>2019/12/06</v>
      </c>
      <c r="Q23" s="574">
        <f t="shared" si="1"/>
        <v>2019</v>
      </c>
      <c r="R23" s="574">
        <f t="shared" si="2"/>
        <v>12</v>
      </c>
      <c r="S23" s="574">
        <f t="shared" si="3"/>
        <v>6</v>
      </c>
      <c r="T23" s="552">
        <f t="shared" si="4"/>
        <v>2019</v>
      </c>
      <c r="U23" s="575">
        <v>624800</v>
      </c>
      <c r="V23" s="655">
        <v>1</v>
      </c>
      <c r="W23" s="552"/>
      <c r="X23" s="576">
        <v>234300</v>
      </c>
      <c r="Y23" s="576">
        <f t="shared" si="5"/>
        <v>390500</v>
      </c>
      <c r="Z23" s="552"/>
      <c r="AA23" s="552"/>
      <c r="AB23" s="552"/>
      <c r="AC23" s="552"/>
      <c r="AD23" s="552"/>
      <c r="AE23" s="552"/>
      <c r="AF23" s="552"/>
      <c r="AG23" s="552"/>
      <c r="AH23" s="552"/>
      <c r="AI23" s="552"/>
      <c r="AJ23" s="552"/>
      <c r="AK23" s="552"/>
      <c r="AL23" s="552"/>
      <c r="AM23" s="552"/>
      <c r="AN23" s="582">
        <f t="shared" si="6"/>
        <v>78100</v>
      </c>
      <c r="AO23" s="552"/>
      <c r="AP23" s="577">
        <f t="shared" si="7"/>
        <v>312400</v>
      </c>
      <c r="AQ23" s="552" t="s">
        <v>172</v>
      </c>
      <c r="AR23" s="552"/>
      <c r="AS23" s="552"/>
      <c r="AT23" s="552"/>
      <c r="AU23" s="552"/>
      <c r="AV23" s="552" t="s">
        <v>1365</v>
      </c>
      <c r="AW23" s="552"/>
      <c r="AX23" s="552" t="s">
        <v>1360</v>
      </c>
      <c r="AY23" s="552"/>
      <c r="AZ23" s="552" t="s">
        <v>1301</v>
      </c>
      <c r="BA23" s="552">
        <v>0</v>
      </c>
      <c r="BB23" s="552"/>
      <c r="BC23" s="552"/>
      <c r="BD23" s="552"/>
      <c r="BE23" s="552"/>
      <c r="BF23" s="552"/>
      <c r="BG23" s="574">
        <f t="shared" si="8"/>
        <v>4</v>
      </c>
      <c r="BH23" s="552" t="s">
        <v>1306</v>
      </c>
      <c r="BI23" s="577">
        <f t="shared" si="9"/>
        <v>312400</v>
      </c>
      <c r="BJ23" s="552" t="s">
        <v>1241</v>
      </c>
      <c r="BK23" s="552"/>
      <c r="BL23" s="552"/>
      <c r="BM23" s="552"/>
      <c r="BN23" s="552"/>
      <c r="BO23" s="552"/>
      <c r="BP23" s="552"/>
      <c r="BQ23" s="552"/>
      <c r="BR23" s="552"/>
      <c r="BS23" s="552"/>
      <c r="BT23" s="552"/>
      <c r="BU23" s="552"/>
      <c r="BV23" s="552"/>
      <c r="BW23" s="552"/>
    </row>
    <row r="24" spans="1:75">
      <c r="A24" s="552">
        <v>20</v>
      </c>
      <c r="B24" s="552"/>
      <c r="C24" s="552"/>
      <c r="D24" s="552"/>
      <c r="E24" s="552"/>
      <c r="F24" s="552"/>
      <c r="G24" s="552"/>
      <c r="H24" s="552"/>
      <c r="I24" s="552"/>
      <c r="J24" s="552"/>
      <c r="K24" s="552"/>
      <c r="L24" s="552"/>
      <c r="M24" s="552" t="e">
        <f>VLOOKUP(L24,'償却率（定額法）'!$B$6:$C$104,2)</f>
        <v>#N/A</v>
      </c>
      <c r="N24" s="572"/>
      <c r="O24" s="572"/>
      <c r="P24" s="573">
        <f t="shared" si="0"/>
        <v>0</v>
      </c>
      <c r="Q24" s="574">
        <f t="shared" si="1"/>
        <v>1900</v>
      </c>
      <c r="R24" s="574">
        <f t="shared" si="2"/>
        <v>1</v>
      </c>
      <c r="S24" s="574">
        <f t="shared" si="3"/>
        <v>0</v>
      </c>
      <c r="T24" s="552" t="str">
        <f t="shared" si="4"/>
        <v/>
      </c>
      <c r="U24" s="575"/>
      <c r="V24" s="655">
        <v>1</v>
      </c>
      <c r="W24" s="552"/>
      <c r="X24" s="576">
        <f t="shared" ref="X24:X68" si="10">IF(BG24=0,0,IF(BG24&gt;L24,U24-1,ROUND((U24*M24)*(BG24-1),0)))</f>
        <v>0</v>
      </c>
      <c r="Y24" s="576">
        <f t="shared" ref="Y24:Y68" si="11">U24-X24</f>
        <v>0</v>
      </c>
      <c r="Z24" s="552"/>
      <c r="AA24" s="552"/>
      <c r="AB24" s="552"/>
      <c r="AC24" s="552"/>
      <c r="AD24" s="552"/>
      <c r="AE24" s="552"/>
      <c r="AF24" s="552"/>
      <c r="AG24" s="552"/>
      <c r="AH24" s="552"/>
      <c r="AI24" s="552"/>
      <c r="AJ24" s="552"/>
      <c r="AK24" s="552"/>
      <c r="AL24" s="552"/>
      <c r="AM24" s="552"/>
      <c r="AN24" s="582">
        <f t="shared" si="6"/>
        <v>0</v>
      </c>
      <c r="AO24" s="552"/>
      <c r="AP24" s="577">
        <f t="shared" si="7"/>
        <v>0</v>
      </c>
      <c r="AQ24" s="552"/>
      <c r="AR24" s="552"/>
      <c r="AS24" s="552"/>
      <c r="AT24" s="552"/>
      <c r="AU24" s="552"/>
      <c r="AV24" s="552"/>
      <c r="AW24" s="552"/>
      <c r="AX24" s="552"/>
      <c r="AY24" s="552"/>
      <c r="AZ24" s="552"/>
      <c r="BA24" s="552"/>
      <c r="BB24" s="552"/>
      <c r="BC24" s="552"/>
      <c r="BD24" s="552"/>
      <c r="BE24" s="552"/>
      <c r="BF24" s="552"/>
      <c r="BG24" s="574">
        <f t="shared" si="8"/>
        <v>0</v>
      </c>
      <c r="BH24" s="552"/>
      <c r="BI24" s="577">
        <f t="shared" si="9"/>
        <v>0</v>
      </c>
      <c r="BJ24" s="552"/>
      <c r="BK24" s="552"/>
      <c r="BL24" s="552"/>
      <c r="BM24" s="552"/>
      <c r="BN24" s="552"/>
      <c r="BO24" s="552"/>
      <c r="BP24" s="552"/>
      <c r="BQ24" s="552"/>
      <c r="BR24" s="552"/>
      <c r="BS24" s="552"/>
      <c r="BT24" s="552"/>
      <c r="BU24" s="552"/>
      <c r="BV24" s="552"/>
      <c r="BW24" s="552"/>
    </row>
    <row r="25" spans="1:75">
      <c r="A25" s="552">
        <v>21</v>
      </c>
      <c r="B25" s="552"/>
      <c r="C25" s="552"/>
      <c r="D25" s="552"/>
      <c r="E25" s="552"/>
      <c r="F25" s="552"/>
      <c r="G25" s="552"/>
      <c r="H25" s="552"/>
      <c r="I25" s="552"/>
      <c r="J25" s="552"/>
      <c r="K25" s="552"/>
      <c r="L25" s="552"/>
      <c r="M25" s="552" t="e">
        <f>VLOOKUP(L25,'償却率（定額法）'!$B$6:$C$104,2)</f>
        <v>#N/A</v>
      </c>
      <c r="N25" s="572"/>
      <c r="O25" s="572"/>
      <c r="P25" s="573">
        <f t="shared" si="0"/>
        <v>0</v>
      </c>
      <c r="Q25" s="574">
        <f t="shared" si="1"/>
        <v>1900</v>
      </c>
      <c r="R25" s="574">
        <f t="shared" si="2"/>
        <v>1</v>
      </c>
      <c r="S25" s="574">
        <f t="shared" si="3"/>
        <v>0</v>
      </c>
      <c r="T25" s="552" t="str">
        <f t="shared" si="4"/>
        <v/>
      </c>
      <c r="U25" s="575"/>
      <c r="V25" s="655">
        <v>1</v>
      </c>
      <c r="W25" s="552"/>
      <c r="X25" s="576">
        <f t="shared" si="10"/>
        <v>0</v>
      </c>
      <c r="Y25" s="576">
        <f t="shared" si="11"/>
        <v>0</v>
      </c>
      <c r="Z25" s="552"/>
      <c r="AA25" s="552"/>
      <c r="AB25" s="552"/>
      <c r="AC25" s="552"/>
      <c r="AD25" s="552"/>
      <c r="AE25" s="552"/>
      <c r="AF25" s="552"/>
      <c r="AG25" s="552"/>
      <c r="AH25" s="552"/>
      <c r="AI25" s="552"/>
      <c r="AJ25" s="552"/>
      <c r="AK25" s="552"/>
      <c r="AL25" s="552"/>
      <c r="AM25" s="552"/>
      <c r="AN25" s="582">
        <f t="shared" si="6"/>
        <v>0</v>
      </c>
      <c r="AO25" s="552"/>
      <c r="AP25" s="577">
        <f t="shared" si="7"/>
        <v>0</v>
      </c>
      <c r="AQ25" s="552"/>
      <c r="AR25" s="552"/>
      <c r="AS25" s="552"/>
      <c r="AT25" s="552"/>
      <c r="AU25" s="552"/>
      <c r="AV25" s="552"/>
      <c r="AW25" s="552"/>
      <c r="AX25" s="552"/>
      <c r="AY25" s="552"/>
      <c r="AZ25" s="552"/>
      <c r="BA25" s="552"/>
      <c r="BB25" s="552"/>
      <c r="BC25" s="552"/>
      <c r="BD25" s="552"/>
      <c r="BE25" s="552"/>
      <c r="BF25" s="552"/>
      <c r="BG25" s="574">
        <f t="shared" si="8"/>
        <v>0</v>
      </c>
      <c r="BH25" s="552"/>
      <c r="BI25" s="577">
        <f t="shared" si="9"/>
        <v>0</v>
      </c>
      <c r="BJ25" s="552"/>
      <c r="BK25" s="552"/>
      <c r="BL25" s="552"/>
      <c r="BM25" s="552"/>
      <c r="BN25" s="552"/>
      <c r="BO25" s="552"/>
      <c r="BP25" s="552"/>
      <c r="BQ25" s="552"/>
      <c r="BR25" s="552"/>
      <c r="BS25" s="552"/>
      <c r="BT25" s="552"/>
      <c r="BU25" s="552"/>
      <c r="BV25" s="552"/>
      <c r="BW25" s="552"/>
    </row>
    <row r="26" spans="1:75">
      <c r="A26" s="552">
        <v>22</v>
      </c>
      <c r="B26" s="552"/>
      <c r="C26" s="552"/>
      <c r="D26" s="552"/>
      <c r="E26" s="552"/>
      <c r="F26" s="552"/>
      <c r="G26" s="552"/>
      <c r="H26" s="552"/>
      <c r="I26" s="552"/>
      <c r="J26" s="552"/>
      <c r="K26" s="552"/>
      <c r="L26" s="552"/>
      <c r="M26" s="552" t="e">
        <f>VLOOKUP(L26,'償却率（定額法）'!$B$6:$C$104,2)</f>
        <v>#N/A</v>
      </c>
      <c r="N26" s="572"/>
      <c r="O26" s="572"/>
      <c r="P26" s="573">
        <f t="shared" si="0"/>
        <v>0</v>
      </c>
      <c r="Q26" s="574">
        <f t="shared" si="1"/>
        <v>1900</v>
      </c>
      <c r="R26" s="574">
        <f t="shared" si="2"/>
        <v>1</v>
      </c>
      <c r="S26" s="574">
        <f t="shared" si="3"/>
        <v>0</v>
      </c>
      <c r="T26" s="552" t="str">
        <f t="shared" si="4"/>
        <v/>
      </c>
      <c r="U26" s="575"/>
      <c r="V26" s="655">
        <v>1</v>
      </c>
      <c r="W26" s="552"/>
      <c r="X26" s="576">
        <f t="shared" si="10"/>
        <v>0</v>
      </c>
      <c r="Y26" s="576">
        <f t="shared" si="11"/>
        <v>0</v>
      </c>
      <c r="Z26" s="552"/>
      <c r="AA26" s="552"/>
      <c r="AB26" s="552"/>
      <c r="AC26" s="552"/>
      <c r="AD26" s="552"/>
      <c r="AE26" s="552"/>
      <c r="AF26" s="552"/>
      <c r="AG26" s="552"/>
      <c r="AH26" s="552"/>
      <c r="AI26" s="552"/>
      <c r="AJ26" s="552"/>
      <c r="AK26" s="552"/>
      <c r="AL26" s="552"/>
      <c r="AM26" s="552"/>
      <c r="AN26" s="582">
        <f t="shared" si="6"/>
        <v>0</v>
      </c>
      <c r="AO26" s="552"/>
      <c r="AP26" s="577">
        <f t="shared" si="7"/>
        <v>0</v>
      </c>
      <c r="AQ26" s="552"/>
      <c r="AR26" s="552"/>
      <c r="AS26" s="552"/>
      <c r="AT26" s="552"/>
      <c r="AU26" s="552"/>
      <c r="AV26" s="552"/>
      <c r="AW26" s="552"/>
      <c r="AX26" s="552"/>
      <c r="AY26" s="552"/>
      <c r="AZ26" s="552"/>
      <c r="BA26" s="552"/>
      <c r="BB26" s="552"/>
      <c r="BC26" s="552"/>
      <c r="BD26" s="552"/>
      <c r="BE26" s="552"/>
      <c r="BF26" s="552"/>
      <c r="BG26" s="574">
        <f t="shared" si="8"/>
        <v>0</v>
      </c>
      <c r="BH26" s="552"/>
      <c r="BI26" s="577">
        <f t="shared" si="9"/>
        <v>0</v>
      </c>
      <c r="BJ26" s="552"/>
      <c r="BK26" s="552"/>
      <c r="BL26" s="552"/>
      <c r="BM26" s="552"/>
      <c r="BN26" s="552"/>
      <c r="BO26" s="552"/>
      <c r="BP26" s="552"/>
      <c r="BQ26" s="552"/>
      <c r="BR26" s="552"/>
      <c r="BS26" s="552"/>
      <c r="BT26" s="552"/>
      <c r="BU26" s="552"/>
      <c r="BV26" s="552"/>
      <c r="BW26" s="552"/>
    </row>
    <row r="27" spans="1:75">
      <c r="A27" s="552">
        <v>23</v>
      </c>
      <c r="B27" s="552"/>
      <c r="C27" s="552"/>
      <c r="D27" s="552"/>
      <c r="E27" s="552"/>
      <c r="F27" s="552"/>
      <c r="G27" s="552"/>
      <c r="H27" s="552"/>
      <c r="I27" s="552"/>
      <c r="J27" s="552"/>
      <c r="K27" s="552"/>
      <c r="L27" s="552"/>
      <c r="M27" s="552" t="e">
        <f>VLOOKUP(L27,'償却率（定額法）'!$B$6:$C$104,2)</f>
        <v>#N/A</v>
      </c>
      <c r="N27" s="572"/>
      <c r="O27" s="572"/>
      <c r="P27" s="573">
        <f t="shared" si="0"/>
        <v>0</v>
      </c>
      <c r="Q27" s="574">
        <f t="shared" si="1"/>
        <v>1900</v>
      </c>
      <c r="R27" s="574">
        <f t="shared" si="2"/>
        <v>1</v>
      </c>
      <c r="S27" s="574">
        <f t="shared" si="3"/>
        <v>0</v>
      </c>
      <c r="T27" s="552" t="str">
        <f t="shared" si="4"/>
        <v/>
      </c>
      <c r="U27" s="575"/>
      <c r="V27" s="655">
        <v>1</v>
      </c>
      <c r="W27" s="552"/>
      <c r="X27" s="576">
        <f t="shared" si="10"/>
        <v>0</v>
      </c>
      <c r="Y27" s="576">
        <f t="shared" si="11"/>
        <v>0</v>
      </c>
      <c r="Z27" s="552"/>
      <c r="AA27" s="552"/>
      <c r="AB27" s="552"/>
      <c r="AC27" s="552"/>
      <c r="AD27" s="552"/>
      <c r="AE27" s="552"/>
      <c r="AF27" s="552"/>
      <c r="AG27" s="552"/>
      <c r="AH27" s="552"/>
      <c r="AI27" s="552"/>
      <c r="AJ27" s="552"/>
      <c r="AK27" s="552"/>
      <c r="AL27" s="552"/>
      <c r="AM27" s="552"/>
      <c r="AN27" s="582">
        <f t="shared" si="6"/>
        <v>0</v>
      </c>
      <c r="AO27" s="552"/>
      <c r="AP27" s="577">
        <f t="shared" si="7"/>
        <v>0</v>
      </c>
      <c r="AQ27" s="552"/>
      <c r="AR27" s="552"/>
      <c r="AS27" s="552"/>
      <c r="AT27" s="552"/>
      <c r="AU27" s="552"/>
      <c r="AV27" s="552"/>
      <c r="AW27" s="552"/>
      <c r="AX27" s="552"/>
      <c r="AY27" s="552"/>
      <c r="AZ27" s="552"/>
      <c r="BA27" s="552"/>
      <c r="BB27" s="552"/>
      <c r="BC27" s="552"/>
      <c r="BD27" s="552"/>
      <c r="BE27" s="552"/>
      <c r="BF27" s="552"/>
      <c r="BG27" s="574">
        <f t="shared" si="8"/>
        <v>0</v>
      </c>
      <c r="BH27" s="552"/>
      <c r="BI27" s="577">
        <f t="shared" si="9"/>
        <v>0</v>
      </c>
      <c r="BJ27" s="552"/>
      <c r="BK27" s="552"/>
      <c r="BL27" s="552"/>
      <c r="BM27" s="552"/>
      <c r="BN27" s="552"/>
      <c r="BO27" s="552"/>
      <c r="BP27" s="552"/>
      <c r="BQ27" s="552"/>
      <c r="BR27" s="552"/>
      <c r="BS27" s="552"/>
      <c r="BT27" s="552"/>
      <c r="BU27" s="552"/>
      <c r="BV27" s="552"/>
      <c r="BW27" s="552"/>
    </row>
    <row r="28" spans="1:75">
      <c r="A28" s="552">
        <v>24</v>
      </c>
      <c r="B28" s="552"/>
      <c r="C28" s="552"/>
      <c r="D28" s="552"/>
      <c r="E28" s="552"/>
      <c r="F28" s="552"/>
      <c r="G28" s="552"/>
      <c r="H28" s="552"/>
      <c r="I28" s="552"/>
      <c r="J28" s="552"/>
      <c r="K28" s="552"/>
      <c r="L28" s="552"/>
      <c r="M28" s="552" t="e">
        <f>VLOOKUP(L28,'償却率（定額法）'!$B$6:$C$104,2)</f>
        <v>#N/A</v>
      </c>
      <c r="N28" s="572"/>
      <c r="O28" s="572"/>
      <c r="P28" s="573">
        <f t="shared" si="0"/>
        <v>0</v>
      </c>
      <c r="Q28" s="574">
        <f t="shared" si="1"/>
        <v>1900</v>
      </c>
      <c r="R28" s="574">
        <f t="shared" si="2"/>
        <v>1</v>
      </c>
      <c r="S28" s="574">
        <f t="shared" si="3"/>
        <v>0</v>
      </c>
      <c r="T28" s="552" t="str">
        <f t="shared" si="4"/>
        <v/>
      </c>
      <c r="U28" s="575"/>
      <c r="V28" s="655">
        <v>1</v>
      </c>
      <c r="W28" s="552"/>
      <c r="X28" s="576">
        <f t="shared" si="10"/>
        <v>0</v>
      </c>
      <c r="Y28" s="576">
        <f t="shared" si="11"/>
        <v>0</v>
      </c>
      <c r="Z28" s="552"/>
      <c r="AA28" s="552"/>
      <c r="AB28" s="552"/>
      <c r="AC28" s="552"/>
      <c r="AD28" s="552"/>
      <c r="AE28" s="552"/>
      <c r="AF28" s="552"/>
      <c r="AG28" s="552"/>
      <c r="AH28" s="552"/>
      <c r="AI28" s="552"/>
      <c r="AJ28" s="552"/>
      <c r="AK28" s="552"/>
      <c r="AL28" s="552"/>
      <c r="AM28" s="552"/>
      <c r="AN28" s="582">
        <f t="shared" si="6"/>
        <v>0</v>
      </c>
      <c r="AO28" s="552"/>
      <c r="AP28" s="577">
        <f t="shared" si="7"/>
        <v>0</v>
      </c>
      <c r="AQ28" s="552"/>
      <c r="AR28" s="552"/>
      <c r="AS28" s="552"/>
      <c r="AT28" s="552"/>
      <c r="AU28" s="552"/>
      <c r="AV28" s="552"/>
      <c r="AW28" s="552"/>
      <c r="AX28" s="552"/>
      <c r="AY28" s="552"/>
      <c r="AZ28" s="552"/>
      <c r="BA28" s="552"/>
      <c r="BB28" s="552"/>
      <c r="BC28" s="552"/>
      <c r="BD28" s="552"/>
      <c r="BE28" s="552"/>
      <c r="BF28" s="552"/>
      <c r="BG28" s="574">
        <f t="shared" si="8"/>
        <v>0</v>
      </c>
      <c r="BH28" s="552"/>
      <c r="BI28" s="577">
        <f t="shared" si="9"/>
        <v>0</v>
      </c>
      <c r="BJ28" s="552"/>
      <c r="BK28" s="552"/>
      <c r="BL28" s="552"/>
      <c r="BM28" s="552"/>
      <c r="BN28" s="552"/>
      <c r="BO28" s="552"/>
      <c r="BP28" s="552"/>
      <c r="BQ28" s="552"/>
      <c r="BR28" s="552"/>
      <c r="BS28" s="552"/>
      <c r="BT28" s="552"/>
      <c r="BU28" s="552"/>
      <c r="BV28" s="552"/>
      <c r="BW28" s="552"/>
    </row>
    <row r="29" spans="1:75">
      <c r="A29" s="552">
        <v>25</v>
      </c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 t="e">
        <f>VLOOKUP(L29,'償却率（定額法）'!$B$6:$C$104,2)</f>
        <v>#N/A</v>
      </c>
      <c r="N29" s="572"/>
      <c r="O29" s="572"/>
      <c r="P29" s="573">
        <f t="shared" si="0"/>
        <v>0</v>
      </c>
      <c r="Q29" s="574">
        <f t="shared" si="1"/>
        <v>1900</v>
      </c>
      <c r="R29" s="574">
        <f t="shared" si="2"/>
        <v>1</v>
      </c>
      <c r="S29" s="574">
        <f t="shared" si="3"/>
        <v>0</v>
      </c>
      <c r="T29" s="552" t="str">
        <f t="shared" si="4"/>
        <v/>
      </c>
      <c r="U29" s="575"/>
      <c r="V29" s="655">
        <v>1</v>
      </c>
      <c r="W29" s="552"/>
      <c r="X29" s="576">
        <f t="shared" si="10"/>
        <v>0</v>
      </c>
      <c r="Y29" s="576">
        <f t="shared" si="11"/>
        <v>0</v>
      </c>
      <c r="Z29" s="552"/>
      <c r="AA29" s="552"/>
      <c r="AB29" s="552"/>
      <c r="AC29" s="552"/>
      <c r="AD29" s="552"/>
      <c r="AE29" s="552"/>
      <c r="AF29" s="552"/>
      <c r="AG29" s="552"/>
      <c r="AH29" s="552"/>
      <c r="AI29" s="552"/>
      <c r="AJ29" s="552"/>
      <c r="AK29" s="552"/>
      <c r="AL29" s="552"/>
      <c r="AM29" s="552"/>
      <c r="AN29" s="582">
        <f t="shared" si="6"/>
        <v>0</v>
      </c>
      <c r="AO29" s="552"/>
      <c r="AP29" s="577">
        <f t="shared" si="7"/>
        <v>0</v>
      </c>
      <c r="AQ29" s="552"/>
      <c r="AR29" s="552"/>
      <c r="AS29" s="552"/>
      <c r="AT29" s="552"/>
      <c r="AU29" s="552"/>
      <c r="AV29" s="552"/>
      <c r="AW29" s="552"/>
      <c r="AX29" s="552"/>
      <c r="AY29" s="552"/>
      <c r="AZ29" s="552"/>
      <c r="BA29" s="552"/>
      <c r="BB29" s="552"/>
      <c r="BC29" s="552"/>
      <c r="BD29" s="552"/>
      <c r="BE29" s="552"/>
      <c r="BF29" s="552"/>
      <c r="BG29" s="574">
        <f t="shared" si="8"/>
        <v>0</v>
      </c>
      <c r="BH29" s="552"/>
      <c r="BI29" s="577">
        <f t="shared" si="9"/>
        <v>0</v>
      </c>
      <c r="BJ29" s="552"/>
      <c r="BK29" s="552"/>
      <c r="BL29" s="552"/>
      <c r="BM29" s="552"/>
      <c r="BN29" s="552"/>
      <c r="BO29" s="552"/>
      <c r="BP29" s="552"/>
      <c r="BQ29" s="552"/>
      <c r="BR29" s="552"/>
      <c r="BS29" s="552"/>
      <c r="BT29" s="552"/>
      <c r="BU29" s="552"/>
      <c r="BV29" s="552"/>
      <c r="BW29" s="552"/>
    </row>
    <row r="30" spans="1:75">
      <c r="A30" s="552">
        <v>26</v>
      </c>
      <c r="B30" s="552"/>
      <c r="C30" s="552"/>
      <c r="D30" s="552"/>
      <c r="E30" s="552"/>
      <c r="F30" s="552"/>
      <c r="G30" s="552"/>
      <c r="H30" s="552"/>
      <c r="I30" s="552"/>
      <c r="J30" s="552"/>
      <c r="K30" s="552"/>
      <c r="L30" s="552"/>
      <c r="M30" s="552" t="e">
        <f>VLOOKUP(L30,'償却率（定額法）'!$B$6:$C$104,2)</f>
        <v>#N/A</v>
      </c>
      <c r="N30" s="572"/>
      <c r="O30" s="572"/>
      <c r="P30" s="573">
        <f t="shared" si="0"/>
        <v>0</v>
      </c>
      <c r="Q30" s="574">
        <f t="shared" si="1"/>
        <v>1900</v>
      </c>
      <c r="R30" s="574">
        <f t="shared" si="2"/>
        <v>1</v>
      </c>
      <c r="S30" s="574">
        <f t="shared" si="3"/>
        <v>0</v>
      </c>
      <c r="T30" s="552" t="str">
        <f t="shared" si="4"/>
        <v/>
      </c>
      <c r="U30" s="575"/>
      <c r="V30" s="655">
        <v>1</v>
      </c>
      <c r="W30" s="552"/>
      <c r="X30" s="576">
        <f t="shared" si="10"/>
        <v>0</v>
      </c>
      <c r="Y30" s="576">
        <f t="shared" si="11"/>
        <v>0</v>
      </c>
      <c r="Z30" s="552"/>
      <c r="AA30" s="552"/>
      <c r="AB30" s="552"/>
      <c r="AC30" s="552"/>
      <c r="AD30" s="552"/>
      <c r="AE30" s="552"/>
      <c r="AF30" s="552"/>
      <c r="AG30" s="552"/>
      <c r="AH30" s="552"/>
      <c r="AI30" s="552"/>
      <c r="AJ30" s="552"/>
      <c r="AK30" s="552"/>
      <c r="AL30" s="552"/>
      <c r="AM30" s="552"/>
      <c r="AN30" s="582">
        <f t="shared" si="6"/>
        <v>0</v>
      </c>
      <c r="AO30" s="552"/>
      <c r="AP30" s="577">
        <f t="shared" si="7"/>
        <v>0</v>
      </c>
      <c r="AQ30" s="552"/>
      <c r="AR30" s="552"/>
      <c r="AS30" s="552"/>
      <c r="AT30" s="552"/>
      <c r="AU30" s="552"/>
      <c r="AV30" s="552"/>
      <c r="AW30" s="552"/>
      <c r="AX30" s="552"/>
      <c r="AY30" s="552"/>
      <c r="AZ30" s="552"/>
      <c r="BA30" s="552"/>
      <c r="BB30" s="552"/>
      <c r="BC30" s="552"/>
      <c r="BD30" s="552"/>
      <c r="BE30" s="552"/>
      <c r="BF30" s="552"/>
      <c r="BG30" s="574">
        <f t="shared" si="8"/>
        <v>0</v>
      </c>
      <c r="BH30" s="552"/>
      <c r="BI30" s="577">
        <f t="shared" si="9"/>
        <v>0</v>
      </c>
      <c r="BJ30" s="552"/>
      <c r="BK30" s="552"/>
      <c r="BL30" s="552"/>
      <c r="BM30" s="552"/>
      <c r="BN30" s="552"/>
      <c r="BO30" s="552"/>
      <c r="BP30" s="552"/>
      <c r="BQ30" s="552"/>
      <c r="BR30" s="552"/>
      <c r="BS30" s="552"/>
      <c r="BT30" s="552"/>
      <c r="BU30" s="552"/>
      <c r="BV30" s="552"/>
      <c r="BW30" s="552"/>
    </row>
    <row r="31" spans="1:75">
      <c r="A31" s="552">
        <v>27</v>
      </c>
      <c r="B31" s="552"/>
      <c r="C31" s="552"/>
      <c r="D31" s="552"/>
      <c r="E31" s="552"/>
      <c r="F31" s="552"/>
      <c r="G31" s="552"/>
      <c r="H31" s="552"/>
      <c r="I31" s="552"/>
      <c r="J31" s="552"/>
      <c r="K31" s="552"/>
      <c r="L31" s="552"/>
      <c r="M31" s="552" t="e">
        <f>VLOOKUP(L31,'償却率（定額法）'!$B$6:$C$104,2)</f>
        <v>#N/A</v>
      </c>
      <c r="N31" s="572"/>
      <c r="O31" s="572"/>
      <c r="P31" s="573">
        <f t="shared" si="0"/>
        <v>0</v>
      </c>
      <c r="Q31" s="574">
        <f t="shared" si="1"/>
        <v>1900</v>
      </c>
      <c r="R31" s="574">
        <f t="shared" si="2"/>
        <v>1</v>
      </c>
      <c r="S31" s="574">
        <f t="shared" si="3"/>
        <v>0</v>
      </c>
      <c r="T31" s="552" t="str">
        <f t="shared" si="4"/>
        <v/>
      </c>
      <c r="U31" s="575"/>
      <c r="V31" s="655">
        <v>1</v>
      </c>
      <c r="W31" s="552"/>
      <c r="X31" s="576">
        <f t="shared" si="10"/>
        <v>0</v>
      </c>
      <c r="Y31" s="576">
        <f t="shared" si="11"/>
        <v>0</v>
      </c>
      <c r="Z31" s="552"/>
      <c r="AA31" s="552"/>
      <c r="AB31" s="552"/>
      <c r="AC31" s="552"/>
      <c r="AD31" s="552"/>
      <c r="AE31" s="552"/>
      <c r="AF31" s="552"/>
      <c r="AG31" s="552"/>
      <c r="AH31" s="552"/>
      <c r="AI31" s="552"/>
      <c r="AJ31" s="552"/>
      <c r="AK31" s="552"/>
      <c r="AL31" s="552"/>
      <c r="AM31" s="552"/>
      <c r="AN31" s="582">
        <f t="shared" si="6"/>
        <v>0</v>
      </c>
      <c r="AO31" s="552"/>
      <c r="AP31" s="577">
        <f t="shared" si="7"/>
        <v>0</v>
      </c>
      <c r="AQ31" s="552"/>
      <c r="AR31" s="552"/>
      <c r="AS31" s="552"/>
      <c r="AT31" s="552"/>
      <c r="AU31" s="552"/>
      <c r="AV31" s="552"/>
      <c r="AW31" s="552"/>
      <c r="AX31" s="552"/>
      <c r="AY31" s="552"/>
      <c r="AZ31" s="552"/>
      <c r="BA31" s="552"/>
      <c r="BB31" s="552"/>
      <c r="BC31" s="552"/>
      <c r="BD31" s="552"/>
      <c r="BE31" s="552"/>
      <c r="BF31" s="552"/>
      <c r="BG31" s="574">
        <f t="shared" si="8"/>
        <v>0</v>
      </c>
      <c r="BH31" s="552"/>
      <c r="BI31" s="577">
        <f t="shared" si="9"/>
        <v>0</v>
      </c>
      <c r="BJ31" s="552"/>
      <c r="BK31" s="552"/>
      <c r="BL31" s="552"/>
      <c r="BM31" s="552"/>
      <c r="BN31" s="552"/>
      <c r="BO31" s="552"/>
      <c r="BP31" s="552"/>
      <c r="BQ31" s="552"/>
      <c r="BR31" s="552"/>
      <c r="BS31" s="552"/>
      <c r="BT31" s="552"/>
      <c r="BU31" s="552"/>
      <c r="BV31" s="552"/>
      <c r="BW31" s="552"/>
    </row>
    <row r="32" spans="1:75">
      <c r="A32" s="552">
        <v>28</v>
      </c>
      <c r="B32" s="552"/>
      <c r="C32" s="552"/>
      <c r="D32" s="552"/>
      <c r="E32" s="552"/>
      <c r="F32" s="552"/>
      <c r="G32" s="552"/>
      <c r="H32" s="552"/>
      <c r="I32" s="552"/>
      <c r="J32" s="552"/>
      <c r="K32" s="552"/>
      <c r="L32" s="552"/>
      <c r="M32" s="552" t="e">
        <f>VLOOKUP(L32,'償却率（定額法）'!$B$6:$C$104,2)</f>
        <v>#N/A</v>
      </c>
      <c r="N32" s="572"/>
      <c r="O32" s="572"/>
      <c r="P32" s="573">
        <f t="shared" si="0"/>
        <v>0</v>
      </c>
      <c r="Q32" s="574">
        <f t="shared" si="1"/>
        <v>1900</v>
      </c>
      <c r="R32" s="574">
        <f t="shared" si="2"/>
        <v>1</v>
      </c>
      <c r="S32" s="574">
        <f t="shared" si="3"/>
        <v>0</v>
      </c>
      <c r="T32" s="552" t="str">
        <f t="shared" si="4"/>
        <v/>
      </c>
      <c r="U32" s="575"/>
      <c r="V32" s="655">
        <v>1</v>
      </c>
      <c r="W32" s="552"/>
      <c r="X32" s="576">
        <f t="shared" si="10"/>
        <v>0</v>
      </c>
      <c r="Y32" s="576">
        <f t="shared" si="11"/>
        <v>0</v>
      </c>
      <c r="Z32" s="552"/>
      <c r="AA32" s="552"/>
      <c r="AB32" s="552"/>
      <c r="AC32" s="552"/>
      <c r="AD32" s="552"/>
      <c r="AE32" s="552"/>
      <c r="AF32" s="552"/>
      <c r="AG32" s="552"/>
      <c r="AH32" s="552"/>
      <c r="AI32" s="552"/>
      <c r="AJ32" s="552"/>
      <c r="AK32" s="552"/>
      <c r="AL32" s="552"/>
      <c r="AM32" s="552"/>
      <c r="AN32" s="582">
        <f t="shared" si="6"/>
        <v>0</v>
      </c>
      <c r="AO32" s="552"/>
      <c r="AP32" s="577">
        <f t="shared" si="7"/>
        <v>0</v>
      </c>
      <c r="AQ32" s="552"/>
      <c r="AR32" s="552"/>
      <c r="AS32" s="552"/>
      <c r="AT32" s="552"/>
      <c r="AU32" s="552"/>
      <c r="AV32" s="552"/>
      <c r="AW32" s="552"/>
      <c r="AX32" s="552"/>
      <c r="AY32" s="552"/>
      <c r="AZ32" s="552"/>
      <c r="BA32" s="552"/>
      <c r="BB32" s="552"/>
      <c r="BC32" s="552"/>
      <c r="BD32" s="552"/>
      <c r="BE32" s="552"/>
      <c r="BF32" s="552"/>
      <c r="BG32" s="574">
        <f t="shared" si="8"/>
        <v>0</v>
      </c>
      <c r="BH32" s="552"/>
      <c r="BI32" s="577">
        <f t="shared" si="9"/>
        <v>0</v>
      </c>
      <c r="BJ32" s="552"/>
      <c r="BK32" s="552"/>
      <c r="BL32" s="552"/>
      <c r="BM32" s="552"/>
      <c r="BN32" s="552"/>
      <c r="BO32" s="552"/>
      <c r="BP32" s="552"/>
      <c r="BQ32" s="552"/>
      <c r="BR32" s="552"/>
      <c r="BS32" s="552"/>
      <c r="BT32" s="552"/>
      <c r="BU32" s="552"/>
      <c r="BV32" s="552"/>
      <c r="BW32" s="552"/>
    </row>
    <row r="33" spans="1:75">
      <c r="A33" s="552">
        <v>29</v>
      </c>
      <c r="B33" s="552"/>
      <c r="C33" s="552"/>
      <c r="D33" s="552"/>
      <c r="E33" s="552"/>
      <c r="F33" s="552"/>
      <c r="G33" s="552"/>
      <c r="H33" s="552"/>
      <c r="I33" s="552"/>
      <c r="J33" s="552"/>
      <c r="K33" s="552"/>
      <c r="L33" s="552"/>
      <c r="M33" s="552" t="e">
        <f>VLOOKUP(L33,'償却率（定額法）'!$B$6:$C$104,2)</f>
        <v>#N/A</v>
      </c>
      <c r="N33" s="572"/>
      <c r="O33" s="572"/>
      <c r="P33" s="573">
        <f t="shared" si="0"/>
        <v>0</v>
      </c>
      <c r="Q33" s="574">
        <f t="shared" si="1"/>
        <v>1900</v>
      </c>
      <c r="R33" s="574">
        <f t="shared" si="2"/>
        <v>1</v>
      </c>
      <c r="S33" s="574">
        <f t="shared" si="3"/>
        <v>0</v>
      </c>
      <c r="T33" s="552" t="str">
        <f t="shared" si="4"/>
        <v/>
      </c>
      <c r="U33" s="575"/>
      <c r="V33" s="655">
        <v>1</v>
      </c>
      <c r="W33" s="552"/>
      <c r="X33" s="576">
        <f t="shared" si="10"/>
        <v>0</v>
      </c>
      <c r="Y33" s="576">
        <f t="shared" si="11"/>
        <v>0</v>
      </c>
      <c r="Z33" s="552"/>
      <c r="AA33" s="552"/>
      <c r="AB33" s="552"/>
      <c r="AC33" s="552"/>
      <c r="AD33" s="552"/>
      <c r="AE33" s="552"/>
      <c r="AF33" s="552"/>
      <c r="AG33" s="552"/>
      <c r="AH33" s="552"/>
      <c r="AI33" s="552"/>
      <c r="AJ33" s="552"/>
      <c r="AK33" s="552"/>
      <c r="AL33" s="552"/>
      <c r="AM33" s="552"/>
      <c r="AN33" s="582">
        <f t="shared" si="6"/>
        <v>0</v>
      </c>
      <c r="AO33" s="552"/>
      <c r="AP33" s="577">
        <f t="shared" si="7"/>
        <v>0</v>
      </c>
      <c r="AQ33" s="552"/>
      <c r="AR33" s="552"/>
      <c r="AS33" s="552"/>
      <c r="AT33" s="552"/>
      <c r="AU33" s="552"/>
      <c r="AV33" s="552"/>
      <c r="AW33" s="552"/>
      <c r="AX33" s="552"/>
      <c r="AY33" s="552"/>
      <c r="AZ33" s="552"/>
      <c r="BA33" s="552"/>
      <c r="BB33" s="552"/>
      <c r="BC33" s="552"/>
      <c r="BD33" s="552"/>
      <c r="BE33" s="552"/>
      <c r="BF33" s="552"/>
      <c r="BG33" s="574">
        <f t="shared" si="8"/>
        <v>0</v>
      </c>
      <c r="BH33" s="552"/>
      <c r="BI33" s="577">
        <f t="shared" si="9"/>
        <v>0</v>
      </c>
      <c r="BJ33" s="552"/>
      <c r="BK33" s="552"/>
      <c r="BL33" s="552"/>
      <c r="BM33" s="552"/>
      <c r="BN33" s="552"/>
      <c r="BO33" s="552"/>
      <c r="BP33" s="552"/>
      <c r="BQ33" s="552"/>
      <c r="BR33" s="552"/>
      <c r="BS33" s="552"/>
      <c r="BT33" s="552"/>
      <c r="BU33" s="552"/>
      <c r="BV33" s="552"/>
      <c r="BW33" s="552"/>
    </row>
    <row r="34" spans="1:75">
      <c r="A34" s="552">
        <v>30</v>
      </c>
      <c r="B34" s="552"/>
      <c r="C34" s="552"/>
      <c r="D34" s="552"/>
      <c r="E34" s="552"/>
      <c r="F34" s="552"/>
      <c r="G34" s="552"/>
      <c r="H34" s="552"/>
      <c r="I34" s="552"/>
      <c r="J34" s="552"/>
      <c r="K34" s="552"/>
      <c r="L34" s="552"/>
      <c r="M34" s="552" t="e">
        <f>VLOOKUP(L34,'償却率（定額法）'!$B$6:$C$104,2)</f>
        <v>#N/A</v>
      </c>
      <c r="N34" s="572"/>
      <c r="O34" s="572"/>
      <c r="P34" s="573">
        <f t="shared" si="0"/>
        <v>0</v>
      </c>
      <c r="Q34" s="574">
        <f t="shared" si="1"/>
        <v>1900</v>
      </c>
      <c r="R34" s="574">
        <f t="shared" si="2"/>
        <v>1</v>
      </c>
      <c r="S34" s="574">
        <f t="shared" si="3"/>
        <v>0</v>
      </c>
      <c r="T34" s="552" t="str">
        <f t="shared" si="4"/>
        <v/>
      </c>
      <c r="U34" s="575"/>
      <c r="V34" s="655">
        <v>1</v>
      </c>
      <c r="W34" s="552"/>
      <c r="X34" s="576">
        <f t="shared" si="10"/>
        <v>0</v>
      </c>
      <c r="Y34" s="576">
        <f t="shared" si="11"/>
        <v>0</v>
      </c>
      <c r="Z34" s="552"/>
      <c r="AA34" s="552"/>
      <c r="AB34" s="552"/>
      <c r="AC34" s="552"/>
      <c r="AD34" s="552"/>
      <c r="AE34" s="552"/>
      <c r="AF34" s="552"/>
      <c r="AG34" s="552"/>
      <c r="AH34" s="552"/>
      <c r="AI34" s="552"/>
      <c r="AJ34" s="552"/>
      <c r="AK34" s="552"/>
      <c r="AL34" s="552"/>
      <c r="AM34" s="552"/>
      <c r="AN34" s="582">
        <f t="shared" si="6"/>
        <v>0</v>
      </c>
      <c r="AO34" s="552"/>
      <c r="AP34" s="577">
        <f t="shared" si="7"/>
        <v>0</v>
      </c>
      <c r="AQ34" s="552"/>
      <c r="AR34" s="552"/>
      <c r="AS34" s="552"/>
      <c r="AT34" s="552"/>
      <c r="AU34" s="552"/>
      <c r="AV34" s="552"/>
      <c r="AW34" s="552"/>
      <c r="AX34" s="552"/>
      <c r="AY34" s="552"/>
      <c r="AZ34" s="552"/>
      <c r="BA34" s="552"/>
      <c r="BB34" s="552"/>
      <c r="BC34" s="552"/>
      <c r="BD34" s="552"/>
      <c r="BE34" s="552"/>
      <c r="BF34" s="552"/>
      <c r="BG34" s="574">
        <f t="shared" si="8"/>
        <v>0</v>
      </c>
      <c r="BH34" s="552"/>
      <c r="BI34" s="577">
        <f t="shared" si="9"/>
        <v>0</v>
      </c>
      <c r="BJ34" s="552"/>
      <c r="BK34" s="552"/>
      <c r="BL34" s="552"/>
      <c r="BM34" s="552"/>
      <c r="BN34" s="552"/>
      <c r="BO34" s="552"/>
      <c r="BP34" s="552"/>
      <c r="BQ34" s="552"/>
      <c r="BR34" s="552"/>
      <c r="BS34" s="552"/>
      <c r="BT34" s="552"/>
      <c r="BU34" s="552"/>
      <c r="BV34" s="552"/>
      <c r="BW34" s="552"/>
    </row>
    <row r="35" spans="1:75">
      <c r="A35" s="552">
        <v>31</v>
      </c>
      <c r="B35" s="552"/>
      <c r="C35" s="552"/>
      <c r="D35" s="552"/>
      <c r="E35" s="552"/>
      <c r="F35" s="552"/>
      <c r="G35" s="552"/>
      <c r="H35" s="552"/>
      <c r="I35" s="552"/>
      <c r="J35" s="552"/>
      <c r="K35" s="552"/>
      <c r="L35" s="552"/>
      <c r="M35" s="552" t="e">
        <f>VLOOKUP(L35,'償却率（定額法）'!$B$6:$C$104,2)</f>
        <v>#N/A</v>
      </c>
      <c r="N35" s="572"/>
      <c r="O35" s="572"/>
      <c r="P35" s="573">
        <f t="shared" si="0"/>
        <v>0</v>
      </c>
      <c r="Q35" s="574">
        <f t="shared" si="1"/>
        <v>1900</v>
      </c>
      <c r="R35" s="574">
        <f t="shared" si="2"/>
        <v>1</v>
      </c>
      <c r="S35" s="574">
        <f t="shared" si="3"/>
        <v>0</v>
      </c>
      <c r="T35" s="552" t="str">
        <f t="shared" si="4"/>
        <v/>
      </c>
      <c r="U35" s="575"/>
      <c r="V35" s="655">
        <v>1</v>
      </c>
      <c r="W35" s="552"/>
      <c r="X35" s="576">
        <f t="shared" si="10"/>
        <v>0</v>
      </c>
      <c r="Y35" s="576">
        <f t="shared" si="11"/>
        <v>0</v>
      </c>
      <c r="Z35" s="552"/>
      <c r="AA35" s="552"/>
      <c r="AB35" s="552"/>
      <c r="AC35" s="552"/>
      <c r="AD35" s="552"/>
      <c r="AE35" s="552"/>
      <c r="AF35" s="552"/>
      <c r="AG35" s="552"/>
      <c r="AH35" s="552"/>
      <c r="AI35" s="552"/>
      <c r="AJ35" s="552"/>
      <c r="AK35" s="552"/>
      <c r="AL35" s="552"/>
      <c r="AM35" s="552"/>
      <c r="AN35" s="582">
        <f t="shared" si="6"/>
        <v>0</v>
      </c>
      <c r="AO35" s="552"/>
      <c r="AP35" s="577">
        <f t="shared" si="7"/>
        <v>0</v>
      </c>
      <c r="AQ35" s="552"/>
      <c r="AR35" s="552"/>
      <c r="AS35" s="552"/>
      <c r="AT35" s="552"/>
      <c r="AU35" s="552"/>
      <c r="AV35" s="552"/>
      <c r="AW35" s="552"/>
      <c r="AX35" s="552"/>
      <c r="AY35" s="552"/>
      <c r="AZ35" s="552"/>
      <c r="BA35" s="552"/>
      <c r="BB35" s="552"/>
      <c r="BC35" s="552"/>
      <c r="BD35" s="552"/>
      <c r="BE35" s="552"/>
      <c r="BF35" s="552"/>
      <c r="BG35" s="574">
        <f t="shared" si="8"/>
        <v>0</v>
      </c>
      <c r="BH35" s="552"/>
      <c r="BI35" s="577">
        <f t="shared" si="9"/>
        <v>0</v>
      </c>
      <c r="BJ35" s="552"/>
      <c r="BK35" s="552"/>
      <c r="BL35" s="552"/>
      <c r="BM35" s="552"/>
      <c r="BN35" s="552"/>
      <c r="BO35" s="552"/>
      <c r="BP35" s="552"/>
      <c r="BQ35" s="552"/>
      <c r="BR35" s="552"/>
      <c r="BS35" s="552"/>
      <c r="BT35" s="552"/>
      <c r="BU35" s="552"/>
      <c r="BV35" s="552"/>
      <c r="BW35" s="552"/>
    </row>
    <row r="36" spans="1:75">
      <c r="A36" s="552">
        <v>32</v>
      </c>
      <c r="B36" s="552"/>
      <c r="C36" s="552"/>
      <c r="D36" s="552"/>
      <c r="E36" s="552"/>
      <c r="F36" s="552"/>
      <c r="G36" s="552"/>
      <c r="H36" s="552"/>
      <c r="I36" s="552"/>
      <c r="J36" s="552"/>
      <c r="K36" s="552"/>
      <c r="L36" s="552"/>
      <c r="M36" s="552" t="e">
        <f>VLOOKUP(L36,'償却率（定額法）'!$B$6:$C$104,2)</f>
        <v>#N/A</v>
      </c>
      <c r="N36" s="572"/>
      <c r="O36" s="572"/>
      <c r="P36" s="573">
        <f t="shared" si="0"/>
        <v>0</v>
      </c>
      <c r="Q36" s="574">
        <f t="shared" si="1"/>
        <v>1900</v>
      </c>
      <c r="R36" s="574">
        <f t="shared" si="2"/>
        <v>1</v>
      </c>
      <c r="S36" s="574">
        <f t="shared" si="3"/>
        <v>0</v>
      </c>
      <c r="T36" s="552" t="str">
        <f t="shared" si="4"/>
        <v/>
      </c>
      <c r="U36" s="575"/>
      <c r="V36" s="655">
        <v>1</v>
      </c>
      <c r="W36" s="552"/>
      <c r="X36" s="576">
        <f t="shared" si="10"/>
        <v>0</v>
      </c>
      <c r="Y36" s="576">
        <f t="shared" si="11"/>
        <v>0</v>
      </c>
      <c r="Z36" s="552"/>
      <c r="AA36" s="552"/>
      <c r="AB36" s="552"/>
      <c r="AC36" s="552"/>
      <c r="AD36" s="552"/>
      <c r="AE36" s="552"/>
      <c r="AF36" s="552"/>
      <c r="AG36" s="552"/>
      <c r="AH36" s="552"/>
      <c r="AI36" s="552"/>
      <c r="AJ36" s="552"/>
      <c r="AK36" s="552"/>
      <c r="AL36" s="552"/>
      <c r="AM36" s="552"/>
      <c r="AN36" s="582">
        <f t="shared" si="6"/>
        <v>0</v>
      </c>
      <c r="AO36" s="552"/>
      <c r="AP36" s="577">
        <f t="shared" si="7"/>
        <v>0</v>
      </c>
      <c r="AQ36" s="552"/>
      <c r="AR36" s="552"/>
      <c r="AS36" s="552"/>
      <c r="AT36" s="552"/>
      <c r="AU36" s="552"/>
      <c r="AV36" s="552"/>
      <c r="AW36" s="552"/>
      <c r="AX36" s="552"/>
      <c r="AY36" s="552"/>
      <c r="AZ36" s="552"/>
      <c r="BA36" s="552"/>
      <c r="BB36" s="552"/>
      <c r="BC36" s="552"/>
      <c r="BD36" s="552"/>
      <c r="BE36" s="552"/>
      <c r="BF36" s="552"/>
      <c r="BG36" s="574">
        <f t="shared" si="8"/>
        <v>0</v>
      </c>
      <c r="BH36" s="552"/>
      <c r="BI36" s="577">
        <f t="shared" si="9"/>
        <v>0</v>
      </c>
      <c r="BJ36" s="552"/>
      <c r="BK36" s="552"/>
      <c r="BL36" s="552"/>
      <c r="BM36" s="552"/>
      <c r="BN36" s="552"/>
      <c r="BO36" s="552"/>
      <c r="BP36" s="552"/>
      <c r="BQ36" s="552"/>
      <c r="BR36" s="552"/>
      <c r="BS36" s="552"/>
      <c r="BT36" s="552"/>
      <c r="BU36" s="552"/>
      <c r="BV36" s="552"/>
      <c r="BW36" s="552"/>
    </row>
    <row r="37" spans="1:75">
      <c r="A37" s="552">
        <v>33</v>
      </c>
      <c r="B37" s="552"/>
      <c r="C37" s="552"/>
      <c r="D37" s="552"/>
      <c r="E37" s="552"/>
      <c r="F37" s="552"/>
      <c r="G37" s="552"/>
      <c r="H37" s="552"/>
      <c r="I37" s="552"/>
      <c r="J37" s="552"/>
      <c r="K37" s="552"/>
      <c r="L37" s="552"/>
      <c r="M37" s="552" t="e">
        <f>VLOOKUP(L37,'償却率（定額法）'!$B$6:$C$104,2)</f>
        <v>#N/A</v>
      </c>
      <c r="N37" s="572"/>
      <c r="O37" s="572"/>
      <c r="P37" s="573">
        <f t="shared" si="0"/>
        <v>0</v>
      </c>
      <c r="Q37" s="574">
        <f t="shared" si="1"/>
        <v>1900</v>
      </c>
      <c r="R37" s="574">
        <f t="shared" si="2"/>
        <v>1</v>
      </c>
      <c r="S37" s="574">
        <f t="shared" si="3"/>
        <v>0</v>
      </c>
      <c r="T37" s="552" t="str">
        <f t="shared" si="4"/>
        <v/>
      </c>
      <c r="U37" s="575"/>
      <c r="V37" s="655">
        <v>1</v>
      </c>
      <c r="W37" s="552"/>
      <c r="X37" s="576">
        <f t="shared" si="10"/>
        <v>0</v>
      </c>
      <c r="Y37" s="576">
        <f t="shared" si="11"/>
        <v>0</v>
      </c>
      <c r="Z37" s="552"/>
      <c r="AA37" s="552"/>
      <c r="AB37" s="552"/>
      <c r="AC37" s="552"/>
      <c r="AD37" s="552"/>
      <c r="AE37" s="552"/>
      <c r="AF37" s="552"/>
      <c r="AG37" s="552"/>
      <c r="AH37" s="552"/>
      <c r="AI37" s="552"/>
      <c r="AJ37" s="552"/>
      <c r="AK37" s="552"/>
      <c r="AL37" s="552"/>
      <c r="AM37" s="552"/>
      <c r="AN37" s="582">
        <f t="shared" si="6"/>
        <v>0</v>
      </c>
      <c r="AO37" s="552"/>
      <c r="AP37" s="577">
        <f t="shared" si="7"/>
        <v>0</v>
      </c>
      <c r="AQ37" s="552"/>
      <c r="AR37" s="552"/>
      <c r="AS37" s="552"/>
      <c r="AT37" s="552"/>
      <c r="AU37" s="552"/>
      <c r="AV37" s="552"/>
      <c r="AW37" s="552"/>
      <c r="AX37" s="552"/>
      <c r="AY37" s="552"/>
      <c r="AZ37" s="552"/>
      <c r="BA37" s="552"/>
      <c r="BB37" s="552"/>
      <c r="BC37" s="552"/>
      <c r="BD37" s="552"/>
      <c r="BE37" s="552"/>
      <c r="BF37" s="552"/>
      <c r="BG37" s="574">
        <f t="shared" si="8"/>
        <v>0</v>
      </c>
      <c r="BH37" s="552"/>
      <c r="BI37" s="577">
        <f t="shared" si="9"/>
        <v>0</v>
      </c>
      <c r="BJ37" s="552"/>
      <c r="BK37" s="552"/>
      <c r="BL37" s="552"/>
      <c r="BM37" s="552"/>
      <c r="BN37" s="552"/>
      <c r="BO37" s="552"/>
      <c r="BP37" s="552"/>
      <c r="BQ37" s="552"/>
      <c r="BR37" s="552"/>
      <c r="BS37" s="552"/>
      <c r="BT37" s="552"/>
      <c r="BU37" s="552"/>
      <c r="BV37" s="552"/>
      <c r="BW37" s="552"/>
    </row>
    <row r="38" spans="1:75">
      <c r="A38" s="552">
        <v>34</v>
      </c>
      <c r="B38" s="552"/>
      <c r="C38" s="552"/>
      <c r="D38" s="552"/>
      <c r="E38" s="552"/>
      <c r="F38" s="552"/>
      <c r="G38" s="552"/>
      <c r="H38" s="552"/>
      <c r="I38" s="552"/>
      <c r="J38" s="552"/>
      <c r="K38" s="552"/>
      <c r="L38" s="552"/>
      <c r="M38" s="552" t="e">
        <f>VLOOKUP(L38,'償却率（定額法）'!$B$6:$C$104,2)</f>
        <v>#N/A</v>
      </c>
      <c r="N38" s="572"/>
      <c r="O38" s="572"/>
      <c r="P38" s="573">
        <f t="shared" si="0"/>
        <v>0</v>
      </c>
      <c r="Q38" s="574">
        <f t="shared" si="1"/>
        <v>1900</v>
      </c>
      <c r="R38" s="574">
        <f t="shared" si="2"/>
        <v>1</v>
      </c>
      <c r="S38" s="574">
        <f t="shared" si="3"/>
        <v>0</v>
      </c>
      <c r="T38" s="552" t="str">
        <f t="shared" si="4"/>
        <v/>
      </c>
      <c r="U38" s="575"/>
      <c r="V38" s="655">
        <v>1</v>
      </c>
      <c r="W38" s="552"/>
      <c r="X38" s="576">
        <f t="shared" si="10"/>
        <v>0</v>
      </c>
      <c r="Y38" s="576">
        <f t="shared" si="11"/>
        <v>0</v>
      </c>
      <c r="Z38" s="552"/>
      <c r="AA38" s="552"/>
      <c r="AB38" s="552"/>
      <c r="AC38" s="552"/>
      <c r="AD38" s="552"/>
      <c r="AE38" s="552"/>
      <c r="AF38" s="552"/>
      <c r="AG38" s="552"/>
      <c r="AH38" s="552"/>
      <c r="AI38" s="552"/>
      <c r="AJ38" s="552"/>
      <c r="AK38" s="552"/>
      <c r="AL38" s="552"/>
      <c r="AM38" s="552"/>
      <c r="AN38" s="582">
        <f t="shared" si="6"/>
        <v>0</v>
      </c>
      <c r="AO38" s="552"/>
      <c r="AP38" s="577">
        <f t="shared" si="7"/>
        <v>0</v>
      </c>
      <c r="AQ38" s="552"/>
      <c r="AR38" s="552"/>
      <c r="AS38" s="552"/>
      <c r="AT38" s="552"/>
      <c r="AU38" s="552"/>
      <c r="AV38" s="552"/>
      <c r="AW38" s="552"/>
      <c r="AX38" s="552"/>
      <c r="AY38" s="552"/>
      <c r="AZ38" s="552"/>
      <c r="BA38" s="552"/>
      <c r="BB38" s="552"/>
      <c r="BC38" s="552"/>
      <c r="BD38" s="552"/>
      <c r="BE38" s="552"/>
      <c r="BF38" s="552"/>
      <c r="BG38" s="574">
        <f t="shared" si="8"/>
        <v>0</v>
      </c>
      <c r="BH38" s="552"/>
      <c r="BI38" s="577">
        <f t="shared" si="9"/>
        <v>0</v>
      </c>
      <c r="BJ38" s="552"/>
      <c r="BK38" s="552"/>
      <c r="BL38" s="552"/>
      <c r="BM38" s="552"/>
      <c r="BN38" s="552"/>
      <c r="BO38" s="552"/>
      <c r="BP38" s="552"/>
      <c r="BQ38" s="552"/>
      <c r="BR38" s="552"/>
      <c r="BS38" s="552"/>
      <c r="BT38" s="552"/>
      <c r="BU38" s="552"/>
      <c r="BV38" s="552"/>
      <c r="BW38" s="552"/>
    </row>
    <row r="39" spans="1:75">
      <c r="A39" s="552">
        <v>35</v>
      </c>
      <c r="B39" s="552"/>
      <c r="C39" s="552"/>
      <c r="D39" s="552"/>
      <c r="E39" s="552"/>
      <c r="F39" s="552"/>
      <c r="G39" s="552"/>
      <c r="H39" s="552"/>
      <c r="I39" s="552"/>
      <c r="J39" s="552"/>
      <c r="K39" s="552"/>
      <c r="L39" s="552"/>
      <c r="M39" s="552" t="e">
        <f>VLOOKUP(L39,'償却率（定額法）'!$B$6:$C$104,2)</f>
        <v>#N/A</v>
      </c>
      <c r="N39" s="572"/>
      <c r="O39" s="572"/>
      <c r="P39" s="573">
        <f t="shared" si="0"/>
        <v>0</v>
      </c>
      <c r="Q39" s="574">
        <f t="shared" si="1"/>
        <v>1900</v>
      </c>
      <c r="R39" s="574">
        <f t="shared" si="2"/>
        <v>1</v>
      </c>
      <c r="S39" s="574">
        <f t="shared" si="3"/>
        <v>0</v>
      </c>
      <c r="T39" s="552" t="str">
        <f t="shared" si="4"/>
        <v/>
      </c>
      <c r="U39" s="575"/>
      <c r="V39" s="655">
        <v>1</v>
      </c>
      <c r="W39" s="552"/>
      <c r="X39" s="576">
        <f t="shared" si="10"/>
        <v>0</v>
      </c>
      <c r="Y39" s="576">
        <f t="shared" si="11"/>
        <v>0</v>
      </c>
      <c r="Z39" s="552"/>
      <c r="AA39" s="552"/>
      <c r="AB39" s="552"/>
      <c r="AC39" s="552"/>
      <c r="AD39" s="552"/>
      <c r="AE39" s="552"/>
      <c r="AF39" s="552"/>
      <c r="AG39" s="552"/>
      <c r="AH39" s="552"/>
      <c r="AI39" s="552"/>
      <c r="AJ39" s="552"/>
      <c r="AK39" s="552"/>
      <c r="AL39" s="552"/>
      <c r="AM39" s="552"/>
      <c r="AN39" s="582">
        <f t="shared" si="6"/>
        <v>0</v>
      </c>
      <c r="AO39" s="552"/>
      <c r="AP39" s="577">
        <f t="shared" si="7"/>
        <v>0</v>
      </c>
      <c r="AQ39" s="552"/>
      <c r="AR39" s="552"/>
      <c r="AS39" s="552"/>
      <c r="AT39" s="552"/>
      <c r="AU39" s="552"/>
      <c r="AV39" s="552"/>
      <c r="AW39" s="552"/>
      <c r="AX39" s="552"/>
      <c r="AY39" s="552"/>
      <c r="AZ39" s="552"/>
      <c r="BA39" s="552"/>
      <c r="BB39" s="552"/>
      <c r="BC39" s="552"/>
      <c r="BD39" s="552"/>
      <c r="BE39" s="552"/>
      <c r="BF39" s="552"/>
      <c r="BG39" s="574">
        <f t="shared" si="8"/>
        <v>0</v>
      </c>
      <c r="BH39" s="552"/>
      <c r="BI39" s="577">
        <f t="shared" si="9"/>
        <v>0</v>
      </c>
      <c r="BJ39" s="552"/>
      <c r="BK39" s="552"/>
      <c r="BL39" s="552"/>
      <c r="BM39" s="552"/>
      <c r="BN39" s="552"/>
      <c r="BO39" s="552"/>
      <c r="BP39" s="552"/>
      <c r="BQ39" s="552"/>
      <c r="BR39" s="552"/>
      <c r="BS39" s="552"/>
      <c r="BT39" s="552"/>
      <c r="BU39" s="552"/>
      <c r="BV39" s="552"/>
      <c r="BW39" s="552"/>
    </row>
    <row r="40" spans="1:75">
      <c r="A40" s="552">
        <v>36</v>
      </c>
      <c r="B40" s="552"/>
      <c r="C40" s="552"/>
      <c r="D40" s="552"/>
      <c r="E40" s="552"/>
      <c r="F40" s="552"/>
      <c r="G40" s="552"/>
      <c r="H40" s="552"/>
      <c r="I40" s="552"/>
      <c r="J40" s="552"/>
      <c r="K40" s="552"/>
      <c r="L40" s="552"/>
      <c r="M40" s="552" t="e">
        <f>VLOOKUP(L40,'償却率（定額法）'!$B$6:$C$104,2)</f>
        <v>#N/A</v>
      </c>
      <c r="N40" s="572"/>
      <c r="O40" s="572"/>
      <c r="P40" s="573">
        <f t="shared" si="0"/>
        <v>0</v>
      </c>
      <c r="Q40" s="574">
        <f t="shared" si="1"/>
        <v>1900</v>
      </c>
      <c r="R40" s="574">
        <f t="shared" si="2"/>
        <v>1</v>
      </c>
      <c r="S40" s="574">
        <f t="shared" si="3"/>
        <v>0</v>
      </c>
      <c r="T40" s="552" t="str">
        <f t="shared" si="4"/>
        <v/>
      </c>
      <c r="U40" s="575"/>
      <c r="V40" s="655">
        <v>1</v>
      </c>
      <c r="W40" s="552"/>
      <c r="X40" s="576">
        <f t="shared" si="10"/>
        <v>0</v>
      </c>
      <c r="Y40" s="576">
        <f t="shared" si="11"/>
        <v>0</v>
      </c>
      <c r="Z40" s="552"/>
      <c r="AA40" s="552"/>
      <c r="AB40" s="552"/>
      <c r="AC40" s="552"/>
      <c r="AD40" s="552"/>
      <c r="AE40" s="552"/>
      <c r="AF40" s="552"/>
      <c r="AG40" s="552"/>
      <c r="AH40" s="552"/>
      <c r="AI40" s="552"/>
      <c r="AJ40" s="552"/>
      <c r="AK40" s="552"/>
      <c r="AL40" s="552"/>
      <c r="AM40" s="552"/>
      <c r="AN40" s="582">
        <f t="shared" si="6"/>
        <v>0</v>
      </c>
      <c r="AO40" s="552"/>
      <c r="AP40" s="577">
        <f t="shared" si="7"/>
        <v>0</v>
      </c>
      <c r="AQ40" s="552"/>
      <c r="AR40" s="552"/>
      <c r="AS40" s="552"/>
      <c r="AT40" s="552"/>
      <c r="AU40" s="552"/>
      <c r="AV40" s="552"/>
      <c r="AW40" s="552"/>
      <c r="AX40" s="552"/>
      <c r="AY40" s="552"/>
      <c r="AZ40" s="552"/>
      <c r="BA40" s="552"/>
      <c r="BB40" s="552"/>
      <c r="BC40" s="552"/>
      <c r="BD40" s="552"/>
      <c r="BE40" s="552"/>
      <c r="BF40" s="552"/>
      <c r="BG40" s="574">
        <f t="shared" si="8"/>
        <v>0</v>
      </c>
      <c r="BH40" s="552"/>
      <c r="BI40" s="577">
        <f t="shared" si="9"/>
        <v>0</v>
      </c>
      <c r="BJ40" s="552"/>
      <c r="BK40" s="552"/>
      <c r="BL40" s="552"/>
      <c r="BM40" s="552"/>
      <c r="BN40" s="552"/>
      <c r="BO40" s="552"/>
      <c r="BP40" s="552"/>
      <c r="BQ40" s="552"/>
      <c r="BR40" s="552"/>
      <c r="BS40" s="552"/>
      <c r="BT40" s="552"/>
      <c r="BU40" s="552"/>
      <c r="BV40" s="552"/>
      <c r="BW40" s="552"/>
    </row>
    <row r="41" spans="1:75">
      <c r="A41" s="552">
        <v>37</v>
      </c>
      <c r="B41" s="552"/>
      <c r="C41" s="552"/>
      <c r="D41" s="552"/>
      <c r="E41" s="552"/>
      <c r="F41" s="552"/>
      <c r="G41" s="552"/>
      <c r="H41" s="552"/>
      <c r="I41" s="552"/>
      <c r="J41" s="552"/>
      <c r="K41" s="552"/>
      <c r="L41" s="552"/>
      <c r="M41" s="552" t="e">
        <f>VLOOKUP(L41,'償却率（定額法）'!$B$6:$C$104,2)</f>
        <v>#N/A</v>
      </c>
      <c r="N41" s="572"/>
      <c r="O41" s="572"/>
      <c r="P41" s="573">
        <f t="shared" si="0"/>
        <v>0</v>
      </c>
      <c r="Q41" s="574">
        <f t="shared" si="1"/>
        <v>1900</v>
      </c>
      <c r="R41" s="574">
        <f t="shared" si="2"/>
        <v>1</v>
      </c>
      <c r="S41" s="574">
        <f t="shared" si="3"/>
        <v>0</v>
      </c>
      <c r="T41" s="552" t="str">
        <f t="shared" si="4"/>
        <v/>
      </c>
      <c r="U41" s="575"/>
      <c r="V41" s="655">
        <v>1</v>
      </c>
      <c r="W41" s="552"/>
      <c r="X41" s="576">
        <f t="shared" si="10"/>
        <v>0</v>
      </c>
      <c r="Y41" s="576">
        <f t="shared" si="11"/>
        <v>0</v>
      </c>
      <c r="Z41" s="552"/>
      <c r="AA41" s="552"/>
      <c r="AB41" s="552"/>
      <c r="AC41" s="552"/>
      <c r="AD41" s="552"/>
      <c r="AE41" s="552"/>
      <c r="AF41" s="552"/>
      <c r="AG41" s="552"/>
      <c r="AH41" s="552"/>
      <c r="AI41" s="552"/>
      <c r="AJ41" s="552"/>
      <c r="AK41" s="552"/>
      <c r="AL41" s="552"/>
      <c r="AM41" s="552"/>
      <c r="AN41" s="582">
        <f t="shared" si="6"/>
        <v>0</v>
      </c>
      <c r="AO41" s="552"/>
      <c r="AP41" s="577">
        <f t="shared" si="7"/>
        <v>0</v>
      </c>
      <c r="AQ41" s="552"/>
      <c r="AR41" s="552"/>
      <c r="AS41" s="552"/>
      <c r="AT41" s="552"/>
      <c r="AU41" s="552"/>
      <c r="AV41" s="552"/>
      <c r="AW41" s="552"/>
      <c r="AX41" s="552"/>
      <c r="AY41" s="552"/>
      <c r="AZ41" s="552"/>
      <c r="BA41" s="552"/>
      <c r="BB41" s="552"/>
      <c r="BC41" s="552"/>
      <c r="BD41" s="552"/>
      <c r="BE41" s="552"/>
      <c r="BF41" s="552"/>
      <c r="BG41" s="574">
        <f t="shared" si="8"/>
        <v>0</v>
      </c>
      <c r="BH41" s="552"/>
      <c r="BI41" s="577">
        <f t="shared" si="9"/>
        <v>0</v>
      </c>
      <c r="BJ41" s="552"/>
      <c r="BK41" s="552"/>
      <c r="BL41" s="552"/>
      <c r="BM41" s="552"/>
      <c r="BN41" s="552"/>
      <c r="BO41" s="552"/>
      <c r="BP41" s="552"/>
      <c r="BQ41" s="552"/>
      <c r="BR41" s="552"/>
      <c r="BS41" s="552"/>
      <c r="BT41" s="552"/>
      <c r="BU41" s="552"/>
      <c r="BV41" s="552"/>
      <c r="BW41" s="552"/>
    </row>
    <row r="42" spans="1:75">
      <c r="A42" s="552">
        <v>38</v>
      </c>
      <c r="B42" s="552"/>
      <c r="C42" s="552"/>
      <c r="D42" s="552"/>
      <c r="E42" s="552"/>
      <c r="F42" s="552"/>
      <c r="G42" s="552"/>
      <c r="H42" s="552"/>
      <c r="I42" s="552"/>
      <c r="J42" s="552"/>
      <c r="K42" s="552"/>
      <c r="L42" s="552"/>
      <c r="M42" s="552" t="e">
        <f>VLOOKUP(L42,'償却率（定額法）'!$B$6:$C$104,2)</f>
        <v>#N/A</v>
      </c>
      <c r="N42" s="572"/>
      <c r="O42" s="572"/>
      <c r="P42" s="573">
        <f t="shared" si="0"/>
        <v>0</v>
      </c>
      <c r="Q42" s="574">
        <f t="shared" si="1"/>
        <v>1900</v>
      </c>
      <c r="R42" s="574">
        <f t="shared" si="2"/>
        <v>1</v>
      </c>
      <c r="S42" s="574">
        <f t="shared" si="3"/>
        <v>0</v>
      </c>
      <c r="T42" s="552" t="str">
        <f t="shared" si="4"/>
        <v/>
      </c>
      <c r="U42" s="575"/>
      <c r="V42" s="655">
        <v>1</v>
      </c>
      <c r="W42" s="552"/>
      <c r="X42" s="576">
        <f t="shared" si="10"/>
        <v>0</v>
      </c>
      <c r="Y42" s="576">
        <f t="shared" si="11"/>
        <v>0</v>
      </c>
      <c r="Z42" s="552"/>
      <c r="AA42" s="552"/>
      <c r="AB42" s="552"/>
      <c r="AC42" s="552"/>
      <c r="AD42" s="552"/>
      <c r="AE42" s="552"/>
      <c r="AF42" s="552"/>
      <c r="AG42" s="552"/>
      <c r="AH42" s="552"/>
      <c r="AI42" s="552"/>
      <c r="AJ42" s="552"/>
      <c r="AK42" s="552"/>
      <c r="AL42" s="552"/>
      <c r="AM42" s="552"/>
      <c r="AN42" s="582">
        <f t="shared" si="6"/>
        <v>0</v>
      </c>
      <c r="AO42" s="552"/>
      <c r="AP42" s="577">
        <f t="shared" si="7"/>
        <v>0</v>
      </c>
      <c r="AQ42" s="552"/>
      <c r="AR42" s="552"/>
      <c r="AS42" s="552"/>
      <c r="AT42" s="552"/>
      <c r="AU42" s="552"/>
      <c r="AV42" s="552"/>
      <c r="AW42" s="552"/>
      <c r="AX42" s="552"/>
      <c r="AY42" s="552"/>
      <c r="AZ42" s="552"/>
      <c r="BA42" s="552"/>
      <c r="BB42" s="552"/>
      <c r="BC42" s="552"/>
      <c r="BD42" s="552"/>
      <c r="BE42" s="552"/>
      <c r="BF42" s="552"/>
      <c r="BG42" s="574">
        <f t="shared" si="8"/>
        <v>0</v>
      </c>
      <c r="BH42" s="552"/>
      <c r="BI42" s="577">
        <f t="shared" si="9"/>
        <v>0</v>
      </c>
      <c r="BJ42" s="552"/>
      <c r="BK42" s="552"/>
      <c r="BL42" s="552"/>
      <c r="BM42" s="552"/>
      <c r="BN42" s="552"/>
      <c r="BO42" s="552"/>
      <c r="BP42" s="552"/>
      <c r="BQ42" s="552"/>
      <c r="BR42" s="552"/>
      <c r="BS42" s="552"/>
      <c r="BT42" s="552"/>
      <c r="BU42" s="552"/>
      <c r="BV42" s="552"/>
      <c r="BW42" s="552"/>
    </row>
    <row r="43" spans="1:75">
      <c r="A43" s="552">
        <v>39</v>
      </c>
      <c r="B43" s="552"/>
      <c r="C43" s="552"/>
      <c r="D43" s="552"/>
      <c r="E43" s="552"/>
      <c r="F43" s="552"/>
      <c r="G43" s="552"/>
      <c r="H43" s="552"/>
      <c r="I43" s="552"/>
      <c r="J43" s="552"/>
      <c r="K43" s="552"/>
      <c r="L43" s="552"/>
      <c r="M43" s="552" t="e">
        <f>VLOOKUP(L43,'償却率（定額法）'!$B$6:$C$104,2)</f>
        <v>#N/A</v>
      </c>
      <c r="N43" s="572"/>
      <c r="O43" s="572"/>
      <c r="P43" s="573">
        <f t="shared" si="0"/>
        <v>0</v>
      </c>
      <c r="Q43" s="574">
        <f t="shared" si="1"/>
        <v>1900</v>
      </c>
      <c r="R43" s="574">
        <f t="shared" si="2"/>
        <v>1</v>
      </c>
      <c r="S43" s="574">
        <f t="shared" si="3"/>
        <v>0</v>
      </c>
      <c r="T43" s="552" t="str">
        <f t="shared" si="4"/>
        <v/>
      </c>
      <c r="U43" s="575"/>
      <c r="V43" s="655">
        <v>1</v>
      </c>
      <c r="W43" s="552"/>
      <c r="X43" s="576">
        <f t="shared" si="10"/>
        <v>0</v>
      </c>
      <c r="Y43" s="576">
        <f t="shared" si="11"/>
        <v>0</v>
      </c>
      <c r="Z43" s="552"/>
      <c r="AA43" s="552"/>
      <c r="AB43" s="552"/>
      <c r="AC43" s="552"/>
      <c r="AD43" s="552"/>
      <c r="AE43" s="552"/>
      <c r="AF43" s="552"/>
      <c r="AG43" s="552"/>
      <c r="AH43" s="552"/>
      <c r="AI43" s="552"/>
      <c r="AJ43" s="552"/>
      <c r="AK43" s="552"/>
      <c r="AL43" s="552"/>
      <c r="AM43" s="552"/>
      <c r="AN43" s="582">
        <f t="shared" si="6"/>
        <v>0</v>
      </c>
      <c r="AO43" s="552"/>
      <c r="AP43" s="577">
        <f t="shared" si="7"/>
        <v>0</v>
      </c>
      <c r="AQ43" s="552"/>
      <c r="AR43" s="552"/>
      <c r="AS43" s="552"/>
      <c r="AT43" s="552"/>
      <c r="AU43" s="552"/>
      <c r="AV43" s="552"/>
      <c r="AW43" s="552"/>
      <c r="AX43" s="552"/>
      <c r="AY43" s="552"/>
      <c r="AZ43" s="552"/>
      <c r="BA43" s="552"/>
      <c r="BB43" s="552"/>
      <c r="BC43" s="552"/>
      <c r="BD43" s="552"/>
      <c r="BE43" s="552"/>
      <c r="BF43" s="552"/>
      <c r="BG43" s="574">
        <f t="shared" si="8"/>
        <v>0</v>
      </c>
      <c r="BH43" s="552"/>
      <c r="BI43" s="577">
        <f t="shared" si="9"/>
        <v>0</v>
      </c>
      <c r="BJ43" s="552"/>
      <c r="BK43" s="552"/>
      <c r="BL43" s="552"/>
      <c r="BM43" s="552"/>
      <c r="BN43" s="552"/>
      <c r="BO43" s="552"/>
      <c r="BP43" s="552"/>
      <c r="BQ43" s="552"/>
      <c r="BR43" s="552"/>
      <c r="BS43" s="552"/>
      <c r="BT43" s="552"/>
      <c r="BU43" s="552"/>
      <c r="BV43" s="552"/>
      <c r="BW43" s="552"/>
    </row>
    <row r="44" spans="1:75">
      <c r="A44" s="552">
        <v>40</v>
      </c>
      <c r="B44" s="552"/>
      <c r="C44" s="552"/>
      <c r="D44" s="552"/>
      <c r="E44" s="552"/>
      <c r="F44" s="552"/>
      <c r="G44" s="552"/>
      <c r="H44" s="552"/>
      <c r="I44" s="552"/>
      <c r="J44" s="552"/>
      <c r="K44" s="552"/>
      <c r="L44" s="552"/>
      <c r="M44" s="552" t="e">
        <f>VLOOKUP(L44,'償却率（定額法）'!$B$6:$C$104,2)</f>
        <v>#N/A</v>
      </c>
      <c r="N44" s="572"/>
      <c r="O44" s="572"/>
      <c r="P44" s="573">
        <f t="shared" si="0"/>
        <v>0</v>
      </c>
      <c r="Q44" s="574">
        <f t="shared" si="1"/>
        <v>1900</v>
      </c>
      <c r="R44" s="574">
        <f t="shared" si="2"/>
        <v>1</v>
      </c>
      <c r="S44" s="574">
        <f t="shared" si="3"/>
        <v>0</v>
      </c>
      <c r="T44" s="552" t="str">
        <f t="shared" si="4"/>
        <v/>
      </c>
      <c r="U44" s="575"/>
      <c r="V44" s="655">
        <v>1</v>
      </c>
      <c r="W44" s="552"/>
      <c r="X44" s="576">
        <f t="shared" si="10"/>
        <v>0</v>
      </c>
      <c r="Y44" s="576">
        <f t="shared" si="11"/>
        <v>0</v>
      </c>
      <c r="Z44" s="552"/>
      <c r="AA44" s="552"/>
      <c r="AB44" s="552"/>
      <c r="AC44" s="552"/>
      <c r="AD44" s="552"/>
      <c r="AE44" s="552"/>
      <c r="AF44" s="552"/>
      <c r="AG44" s="552"/>
      <c r="AH44" s="552"/>
      <c r="AI44" s="552"/>
      <c r="AJ44" s="552"/>
      <c r="AK44" s="552"/>
      <c r="AL44" s="552"/>
      <c r="AM44" s="552"/>
      <c r="AN44" s="582">
        <f t="shared" si="6"/>
        <v>0</v>
      </c>
      <c r="AO44" s="552"/>
      <c r="AP44" s="577">
        <f t="shared" si="7"/>
        <v>0</v>
      </c>
      <c r="AQ44" s="552"/>
      <c r="AR44" s="552"/>
      <c r="AS44" s="552"/>
      <c r="AT44" s="552"/>
      <c r="AU44" s="552"/>
      <c r="AV44" s="552"/>
      <c r="AW44" s="552"/>
      <c r="AX44" s="552"/>
      <c r="AY44" s="552"/>
      <c r="AZ44" s="552"/>
      <c r="BA44" s="552"/>
      <c r="BB44" s="552"/>
      <c r="BC44" s="552"/>
      <c r="BD44" s="552"/>
      <c r="BE44" s="552"/>
      <c r="BF44" s="552"/>
      <c r="BG44" s="574">
        <f t="shared" si="8"/>
        <v>0</v>
      </c>
      <c r="BH44" s="552"/>
      <c r="BI44" s="577">
        <f t="shared" si="9"/>
        <v>0</v>
      </c>
      <c r="BJ44" s="552"/>
      <c r="BK44" s="552"/>
      <c r="BL44" s="552"/>
      <c r="BM44" s="552"/>
      <c r="BN44" s="552"/>
      <c r="BO44" s="552"/>
      <c r="BP44" s="552"/>
      <c r="BQ44" s="552"/>
      <c r="BR44" s="552"/>
      <c r="BS44" s="552"/>
      <c r="BT44" s="552"/>
      <c r="BU44" s="552"/>
      <c r="BV44" s="552"/>
      <c r="BW44" s="552"/>
    </row>
    <row r="45" spans="1:75">
      <c r="A45" s="552">
        <v>41</v>
      </c>
      <c r="B45" s="552"/>
      <c r="C45" s="552"/>
      <c r="D45" s="552"/>
      <c r="E45" s="552"/>
      <c r="F45" s="552"/>
      <c r="G45" s="552"/>
      <c r="H45" s="552"/>
      <c r="I45" s="552"/>
      <c r="J45" s="552"/>
      <c r="K45" s="552"/>
      <c r="L45" s="552"/>
      <c r="M45" s="552" t="e">
        <f>VLOOKUP(L45,'償却率（定額法）'!$B$6:$C$104,2)</f>
        <v>#N/A</v>
      </c>
      <c r="N45" s="572"/>
      <c r="O45" s="572"/>
      <c r="P45" s="573">
        <f t="shared" si="0"/>
        <v>0</v>
      </c>
      <c r="Q45" s="574">
        <f t="shared" si="1"/>
        <v>1900</v>
      </c>
      <c r="R45" s="574">
        <f t="shared" si="2"/>
        <v>1</v>
      </c>
      <c r="S45" s="574">
        <f t="shared" si="3"/>
        <v>0</v>
      </c>
      <c r="T45" s="552" t="str">
        <f t="shared" si="4"/>
        <v/>
      </c>
      <c r="U45" s="575"/>
      <c r="V45" s="655">
        <v>1</v>
      </c>
      <c r="W45" s="552"/>
      <c r="X45" s="576">
        <f t="shared" si="10"/>
        <v>0</v>
      </c>
      <c r="Y45" s="576">
        <f t="shared" si="11"/>
        <v>0</v>
      </c>
      <c r="Z45" s="552"/>
      <c r="AA45" s="552"/>
      <c r="AB45" s="552"/>
      <c r="AC45" s="552"/>
      <c r="AD45" s="552"/>
      <c r="AE45" s="552"/>
      <c r="AF45" s="552"/>
      <c r="AG45" s="552"/>
      <c r="AH45" s="552"/>
      <c r="AI45" s="552"/>
      <c r="AJ45" s="552"/>
      <c r="AK45" s="552"/>
      <c r="AL45" s="552"/>
      <c r="AM45" s="552"/>
      <c r="AN45" s="582">
        <f t="shared" si="6"/>
        <v>0</v>
      </c>
      <c r="AO45" s="552"/>
      <c r="AP45" s="577">
        <f t="shared" si="7"/>
        <v>0</v>
      </c>
      <c r="AQ45" s="552"/>
      <c r="AR45" s="552"/>
      <c r="AS45" s="552"/>
      <c r="AT45" s="552"/>
      <c r="AU45" s="552"/>
      <c r="AV45" s="552"/>
      <c r="AW45" s="552"/>
      <c r="AX45" s="552"/>
      <c r="AY45" s="552"/>
      <c r="AZ45" s="552"/>
      <c r="BA45" s="552"/>
      <c r="BB45" s="552"/>
      <c r="BC45" s="552"/>
      <c r="BD45" s="552"/>
      <c r="BE45" s="552"/>
      <c r="BF45" s="552"/>
      <c r="BG45" s="574">
        <f t="shared" si="8"/>
        <v>0</v>
      </c>
      <c r="BH45" s="552"/>
      <c r="BI45" s="577">
        <f t="shared" si="9"/>
        <v>0</v>
      </c>
      <c r="BJ45" s="552"/>
      <c r="BK45" s="552"/>
      <c r="BL45" s="552"/>
      <c r="BM45" s="552"/>
      <c r="BN45" s="552"/>
      <c r="BO45" s="552"/>
      <c r="BP45" s="552"/>
      <c r="BQ45" s="552"/>
      <c r="BR45" s="552"/>
      <c r="BS45" s="552"/>
      <c r="BT45" s="552"/>
      <c r="BU45" s="552"/>
      <c r="BV45" s="552"/>
      <c r="BW45" s="552"/>
    </row>
    <row r="46" spans="1:75">
      <c r="A46" s="552">
        <v>42</v>
      </c>
      <c r="B46" s="552"/>
      <c r="C46" s="552"/>
      <c r="D46" s="552"/>
      <c r="E46" s="552"/>
      <c r="F46" s="552"/>
      <c r="G46" s="552"/>
      <c r="H46" s="552"/>
      <c r="I46" s="552"/>
      <c r="J46" s="552"/>
      <c r="K46" s="552"/>
      <c r="L46" s="552"/>
      <c r="M46" s="552" t="e">
        <f>VLOOKUP(L46,'償却率（定額法）'!$B$6:$C$104,2)</f>
        <v>#N/A</v>
      </c>
      <c r="N46" s="572"/>
      <c r="O46" s="572"/>
      <c r="P46" s="573">
        <f t="shared" si="0"/>
        <v>0</v>
      </c>
      <c r="Q46" s="574">
        <f t="shared" si="1"/>
        <v>1900</v>
      </c>
      <c r="R46" s="574">
        <f t="shared" si="2"/>
        <v>1</v>
      </c>
      <c r="S46" s="574">
        <f t="shared" si="3"/>
        <v>0</v>
      </c>
      <c r="T46" s="552" t="str">
        <f t="shared" si="4"/>
        <v/>
      </c>
      <c r="U46" s="575"/>
      <c r="V46" s="655">
        <v>1</v>
      </c>
      <c r="W46" s="552"/>
      <c r="X46" s="576">
        <f t="shared" si="10"/>
        <v>0</v>
      </c>
      <c r="Y46" s="576">
        <f t="shared" si="11"/>
        <v>0</v>
      </c>
      <c r="Z46" s="552"/>
      <c r="AA46" s="552"/>
      <c r="AB46" s="552"/>
      <c r="AC46" s="552"/>
      <c r="AD46" s="552"/>
      <c r="AE46" s="552"/>
      <c r="AF46" s="552"/>
      <c r="AG46" s="552"/>
      <c r="AH46" s="552"/>
      <c r="AI46" s="552"/>
      <c r="AJ46" s="552"/>
      <c r="AK46" s="552"/>
      <c r="AL46" s="552"/>
      <c r="AM46" s="552"/>
      <c r="AN46" s="582">
        <f t="shared" si="6"/>
        <v>0</v>
      </c>
      <c r="AO46" s="552"/>
      <c r="AP46" s="577">
        <f t="shared" si="7"/>
        <v>0</v>
      </c>
      <c r="AQ46" s="552"/>
      <c r="AR46" s="552"/>
      <c r="AS46" s="552"/>
      <c r="AT46" s="552"/>
      <c r="AU46" s="552"/>
      <c r="AV46" s="552"/>
      <c r="AW46" s="552"/>
      <c r="AX46" s="552"/>
      <c r="AY46" s="552"/>
      <c r="AZ46" s="552"/>
      <c r="BA46" s="552"/>
      <c r="BB46" s="552"/>
      <c r="BC46" s="552"/>
      <c r="BD46" s="552"/>
      <c r="BE46" s="552"/>
      <c r="BF46" s="552"/>
      <c r="BG46" s="574">
        <f t="shared" si="8"/>
        <v>0</v>
      </c>
      <c r="BH46" s="552"/>
      <c r="BI46" s="577">
        <f t="shared" si="9"/>
        <v>0</v>
      </c>
      <c r="BJ46" s="552"/>
      <c r="BK46" s="552"/>
      <c r="BL46" s="552"/>
      <c r="BM46" s="552"/>
      <c r="BN46" s="552"/>
      <c r="BO46" s="552"/>
      <c r="BP46" s="552"/>
      <c r="BQ46" s="552"/>
      <c r="BR46" s="552"/>
      <c r="BS46" s="552"/>
      <c r="BT46" s="552"/>
      <c r="BU46" s="552"/>
      <c r="BV46" s="552"/>
      <c r="BW46" s="552"/>
    </row>
    <row r="47" spans="1:75">
      <c r="A47" s="552">
        <v>43</v>
      </c>
      <c r="B47" s="552"/>
      <c r="C47" s="552"/>
      <c r="D47" s="552"/>
      <c r="E47" s="552"/>
      <c r="F47" s="552"/>
      <c r="G47" s="552"/>
      <c r="H47" s="552"/>
      <c r="I47" s="552"/>
      <c r="J47" s="552"/>
      <c r="K47" s="552"/>
      <c r="L47" s="552"/>
      <c r="M47" s="552" t="e">
        <f>VLOOKUP(L47,'償却率（定額法）'!$B$6:$C$104,2)</f>
        <v>#N/A</v>
      </c>
      <c r="N47" s="572"/>
      <c r="O47" s="572"/>
      <c r="P47" s="573">
        <f t="shared" si="0"/>
        <v>0</v>
      </c>
      <c r="Q47" s="574">
        <f t="shared" si="1"/>
        <v>1900</v>
      </c>
      <c r="R47" s="574">
        <f t="shared" si="2"/>
        <v>1</v>
      </c>
      <c r="S47" s="574">
        <f t="shared" si="3"/>
        <v>0</v>
      </c>
      <c r="T47" s="552" t="str">
        <f t="shared" si="4"/>
        <v/>
      </c>
      <c r="U47" s="575"/>
      <c r="V47" s="655">
        <v>1</v>
      </c>
      <c r="W47" s="552"/>
      <c r="X47" s="576">
        <f t="shared" si="10"/>
        <v>0</v>
      </c>
      <c r="Y47" s="576">
        <f t="shared" si="11"/>
        <v>0</v>
      </c>
      <c r="Z47" s="552"/>
      <c r="AA47" s="552"/>
      <c r="AB47" s="552"/>
      <c r="AC47" s="552"/>
      <c r="AD47" s="552"/>
      <c r="AE47" s="552"/>
      <c r="AF47" s="552"/>
      <c r="AG47" s="552"/>
      <c r="AH47" s="552"/>
      <c r="AI47" s="552"/>
      <c r="AJ47" s="552"/>
      <c r="AK47" s="552"/>
      <c r="AL47" s="552"/>
      <c r="AM47" s="552"/>
      <c r="AN47" s="582">
        <f t="shared" si="6"/>
        <v>0</v>
      </c>
      <c r="AO47" s="552"/>
      <c r="AP47" s="577">
        <f t="shared" si="7"/>
        <v>0</v>
      </c>
      <c r="AQ47" s="552"/>
      <c r="AR47" s="552"/>
      <c r="AS47" s="552"/>
      <c r="AT47" s="552"/>
      <c r="AU47" s="552"/>
      <c r="AV47" s="552"/>
      <c r="AW47" s="552"/>
      <c r="AX47" s="552"/>
      <c r="AY47" s="552"/>
      <c r="AZ47" s="552"/>
      <c r="BA47" s="552"/>
      <c r="BB47" s="552"/>
      <c r="BC47" s="552"/>
      <c r="BD47" s="552"/>
      <c r="BE47" s="552"/>
      <c r="BF47" s="552"/>
      <c r="BG47" s="574">
        <f t="shared" si="8"/>
        <v>0</v>
      </c>
      <c r="BH47" s="552"/>
      <c r="BI47" s="577">
        <f t="shared" si="9"/>
        <v>0</v>
      </c>
      <c r="BJ47" s="552"/>
      <c r="BK47" s="552"/>
      <c r="BL47" s="552"/>
      <c r="BM47" s="552"/>
      <c r="BN47" s="552"/>
      <c r="BO47" s="552"/>
      <c r="BP47" s="552"/>
      <c r="BQ47" s="552"/>
      <c r="BR47" s="552"/>
      <c r="BS47" s="552"/>
      <c r="BT47" s="552"/>
      <c r="BU47" s="552"/>
      <c r="BV47" s="552"/>
      <c r="BW47" s="552"/>
    </row>
    <row r="48" spans="1:75">
      <c r="A48" s="552">
        <v>44</v>
      </c>
      <c r="B48" s="552"/>
      <c r="C48" s="552"/>
      <c r="D48" s="552"/>
      <c r="E48" s="552"/>
      <c r="F48" s="552"/>
      <c r="G48" s="552"/>
      <c r="H48" s="552"/>
      <c r="I48" s="552"/>
      <c r="J48" s="552"/>
      <c r="K48" s="552"/>
      <c r="L48" s="552"/>
      <c r="M48" s="552" t="e">
        <f>VLOOKUP(L48,'償却率（定額法）'!$B$6:$C$104,2)</f>
        <v>#N/A</v>
      </c>
      <c r="N48" s="572"/>
      <c r="O48" s="572"/>
      <c r="P48" s="573">
        <f t="shared" si="0"/>
        <v>0</v>
      </c>
      <c r="Q48" s="574">
        <f t="shared" si="1"/>
        <v>1900</v>
      </c>
      <c r="R48" s="574">
        <f t="shared" si="2"/>
        <v>1</v>
      </c>
      <c r="S48" s="574">
        <f t="shared" si="3"/>
        <v>0</v>
      </c>
      <c r="T48" s="552" t="str">
        <f t="shared" si="4"/>
        <v/>
      </c>
      <c r="U48" s="575"/>
      <c r="V48" s="655">
        <v>1</v>
      </c>
      <c r="W48" s="552"/>
      <c r="X48" s="576">
        <f t="shared" si="10"/>
        <v>0</v>
      </c>
      <c r="Y48" s="576">
        <f t="shared" si="11"/>
        <v>0</v>
      </c>
      <c r="Z48" s="552"/>
      <c r="AA48" s="552"/>
      <c r="AB48" s="552"/>
      <c r="AC48" s="552"/>
      <c r="AD48" s="552"/>
      <c r="AE48" s="552"/>
      <c r="AF48" s="552"/>
      <c r="AG48" s="552"/>
      <c r="AH48" s="552"/>
      <c r="AI48" s="552"/>
      <c r="AJ48" s="552"/>
      <c r="AK48" s="552"/>
      <c r="AL48" s="552"/>
      <c r="AM48" s="552"/>
      <c r="AN48" s="582">
        <f t="shared" si="6"/>
        <v>0</v>
      </c>
      <c r="AO48" s="552"/>
      <c r="AP48" s="577">
        <f t="shared" si="7"/>
        <v>0</v>
      </c>
      <c r="AQ48" s="552"/>
      <c r="AR48" s="552"/>
      <c r="AS48" s="552"/>
      <c r="AT48" s="552"/>
      <c r="AU48" s="552"/>
      <c r="AV48" s="552"/>
      <c r="AW48" s="552"/>
      <c r="AX48" s="552"/>
      <c r="AY48" s="552"/>
      <c r="AZ48" s="552"/>
      <c r="BA48" s="552"/>
      <c r="BB48" s="552"/>
      <c r="BC48" s="552"/>
      <c r="BD48" s="552"/>
      <c r="BE48" s="552"/>
      <c r="BF48" s="552"/>
      <c r="BG48" s="574">
        <f t="shared" si="8"/>
        <v>0</v>
      </c>
      <c r="BH48" s="552"/>
      <c r="BI48" s="577">
        <f t="shared" si="9"/>
        <v>0</v>
      </c>
      <c r="BJ48" s="552"/>
      <c r="BK48" s="552"/>
      <c r="BL48" s="552"/>
      <c r="BM48" s="552"/>
      <c r="BN48" s="552"/>
      <c r="BO48" s="552"/>
      <c r="BP48" s="552"/>
      <c r="BQ48" s="552"/>
      <c r="BR48" s="552"/>
      <c r="BS48" s="552"/>
      <c r="BT48" s="552"/>
      <c r="BU48" s="552"/>
      <c r="BV48" s="552"/>
      <c r="BW48" s="552"/>
    </row>
    <row r="49" spans="1:75">
      <c r="A49" s="552">
        <v>45</v>
      </c>
      <c r="B49" s="552"/>
      <c r="C49" s="552"/>
      <c r="D49" s="552"/>
      <c r="E49" s="552"/>
      <c r="F49" s="552"/>
      <c r="G49" s="552"/>
      <c r="H49" s="552"/>
      <c r="I49" s="552"/>
      <c r="J49" s="552"/>
      <c r="K49" s="552"/>
      <c r="L49" s="552"/>
      <c r="M49" s="552" t="e">
        <f>VLOOKUP(L49,'償却率（定額法）'!$B$6:$C$104,2)</f>
        <v>#N/A</v>
      </c>
      <c r="N49" s="572"/>
      <c r="O49" s="572"/>
      <c r="P49" s="573">
        <f t="shared" si="0"/>
        <v>0</v>
      </c>
      <c r="Q49" s="574">
        <f t="shared" si="1"/>
        <v>1900</v>
      </c>
      <c r="R49" s="574">
        <f t="shared" si="2"/>
        <v>1</v>
      </c>
      <c r="S49" s="574">
        <f t="shared" si="3"/>
        <v>0</v>
      </c>
      <c r="T49" s="552" t="str">
        <f t="shared" si="4"/>
        <v/>
      </c>
      <c r="U49" s="575"/>
      <c r="V49" s="655">
        <v>1</v>
      </c>
      <c r="W49" s="552"/>
      <c r="X49" s="576">
        <f t="shared" si="10"/>
        <v>0</v>
      </c>
      <c r="Y49" s="576">
        <f t="shared" si="11"/>
        <v>0</v>
      </c>
      <c r="Z49" s="552"/>
      <c r="AA49" s="552"/>
      <c r="AB49" s="552"/>
      <c r="AC49" s="552"/>
      <c r="AD49" s="552"/>
      <c r="AE49" s="552"/>
      <c r="AF49" s="552"/>
      <c r="AG49" s="552"/>
      <c r="AH49" s="552"/>
      <c r="AI49" s="552"/>
      <c r="AJ49" s="552"/>
      <c r="AK49" s="552"/>
      <c r="AL49" s="552"/>
      <c r="AM49" s="552"/>
      <c r="AN49" s="582">
        <f t="shared" si="6"/>
        <v>0</v>
      </c>
      <c r="AO49" s="552"/>
      <c r="AP49" s="577">
        <f t="shared" si="7"/>
        <v>0</v>
      </c>
      <c r="AQ49" s="552"/>
      <c r="AR49" s="552"/>
      <c r="AS49" s="552"/>
      <c r="AT49" s="552"/>
      <c r="AU49" s="552"/>
      <c r="AV49" s="552"/>
      <c r="AW49" s="552"/>
      <c r="AX49" s="552"/>
      <c r="AY49" s="552"/>
      <c r="AZ49" s="552"/>
      <c r="BA49" s="552"/>
      <c r="BB49" s="552"/>
      <c r="BC49" s="552"/>
      <c r="BD49" s="552"/>
      <c r="BE49" s="552"/>
      <c r="BF49" s="552"/>
      <c r="BG49" s="574">
        <f t="shared" si="8"/>
        <v>0</v>
      </c>
      <c r="BH49" s="552"/>
      <c r="BI49" s="577">
        <f t="shared" si="9"/>
        <v>0</v>
      </c>
      <c r="BJ49" s="552"/>
      <c r="BK49" s="552"/>
      <c r="BL49" s="552"/>
      <c r="BM49" s="552"/>
      <c r="BN49" s="552"/>
      <c r="BO49" s="552"/>
      <c r="BP49" s="552"/>
      <c r="BQ49" s="552"/>
      <c r="BR49" s="552"/>
      <c r="BS49" s="552"/>
      <c r="BT49" s="552"/>
      <c r="BU49" s="552"/>
      <c r="BV49" s="552"/>
      <c r="BW49" s="552"/>
    </row>
    <row r="50" spans="1:75">
      <c r="A50" s="552">
        <v>46</v>
      </c>
      <c r="B50" s="552"/>
      <c r="C50" s="552"/>
      <c r="D50" s="552"/>
      <c r="E50" s="552"/>
      <c r="F50" s="552"/>
      <c r="G50" s="552"/>
      <c r="H50" s="552"/>
      <c r="I50" s="552"/>
      <c r="J50" s="552"/>
      <c r="K50" s="552"/>
      <c r="L50" s="552"/>
      <c r="M50" s="552" t="e">
        <f>VLOOKUP(L50,'償却率（定額法）'!$B$6:$C$104,2)</f>
        <v>#N/A</v>
      </c>
      <c r="N50" s="572"/>
      <c r="O50" s="572"/>
      <c r="P50" s="573">
        <f t="shared" si="0"/>
        <v>0</v>
      </c>
      <c r="Q50" s="574">
        <f t="shared" si="1"/>
        <v>1900</v>
      </c>
      <c r="R50" s="574">
        <f t="shared" si="2"/>
        <v>1</v>
      </c>
      <c r="S50" s="574">
        <f t="shared" si="3"/>
        <v>0</v>
      </c>
      <c r="T50" s="552" t="str">
        <f t="shared" si="4"/>
        <v/>
      </c>
      <c r="U50" s="575"/>
      <c r="V50" s="655">
        <v>1</v>
      </c>
      <c r="W50" s="552"/>
      <c r="X50" s="576">
        <f t="shared" si="10"/>
        <v>0</v>
      </c>
      <c r="Y50" s="576">
        <f t="shared" si="11"/>
        <v>0</v>
      </c>
      <c r="Z50" s="552"/>
      <c r="AA50" s="552"/>
      <c r="AB50" s="552"/>
      <c r="AC50" s="552"/>
      <c r="AD50" s="552"/>
      <c r="AE50" s="552"/>
      <c r="AF50" s="552"/>
      <c r="AG50" s="552"/>
      <c r="AH50" s="552"/>
      <c r="AI50" s="552"/>
      <c r="AJ50" s="552"/>
      <c r="AK50" s="552"/>
      <c r="AL50" s="552"/>
      <c r="AM50" s="552"/>
      <c r="AN50" s="582">
        <f t="shared" si="6"/>
        <v>0</v>
      </c>
      <c r="AO50" s="552"/>
      <c r="AP50" s="577">
        <f t="shared" si="7"/>
        <v>0</v>
      </c>
      <c r="AQ50" s="552"/>
      <c r="AR50" s="552"/>
      <c r="AS50" s="552"/>
      <c r="AT50" s="552"/>
      <c r="AU50" s="552"/>
      <c r="AV50" s="552"/>
      <c r="AW50" s="552"/>
      <c r="AX50" s="552"/>
      <c r="AY50" s="552"/>
      <c r="AZ50" s="552"/>
      <c r="BA50" s="552"/>
      <c r="BB50" s="552"/>
      <c r="BC50" s="552"/>
      <c r="BD50" s="552"/>
      <c r="BE50" s="552"/>
      <c r="BF50" s="552"/>
      <c r="BG50" s="574">
        <f t="shared" si="8"/>
        <v>0</v>
      </c>
      <c r="BH50" s="552"/>
      <c r="BI50" s="577">
        <f t="shared" si="9"/>
        <v>0</v>
      </c>
      <c r="BJ50" s="552"/>
      <c r="BK50" s="552"/>
      <c r="BL50" s="552"/>
      <c r="BM50" s="552"/>
      <c r="BN50" s="552"/>
      <c r="BO50" s="552"/>
      <c r="BP50" s="552"/>
      <c r="BQ50" s="552"/>
      <c r="BR50" s="552"/>
      <c r="BS50" s="552"/>
      <c r="BT50" s="552"/>
      <c r="BU50" s="552"/>
      <c r="BV50" s="552"/>
      <c r="BW50" s="552"/>
    </row>
    <row r="51" spans="1:75">
      <c r="A51" s="552">
        <v>47</v>
      </c>
      <c r="B51" s="552"/>
      <c r="C51" s="552"/>
      <c r="D51" s="552"/>
      <c r="E51" s="552"/>
      <c r="F51" s="552"/>
      <c r="G51" s="552"/>
      <c r="H51" s="552"/>
      <c r="I51" s="552"/>
      <c r="J51" s="552"/>
      <c r="K51" s="552"/>
      <c r="L51" s="552"/>
      <c r="M51" s="552" t="e">
        <f>VLOOKUP(L51,'償却率（定額法）'!$B$6:$C$104,2)</f>
        <v>#N/A</v>
      </c>
      <c r="N51" s="572"/>
      <c r="O51" s="572"/>
      <c r="P51" s="573">
        <f t="shared" si="0"/>
        <v>0</v>
      </c>
      <c r="Q51" s="574">
        <f t="shared" si="1"/>
        <v>1900</v>
      </c>
      <c r="R51" s="574">
        <f t="shared" si="2"/>
        <v>1</v>
      </c>
      <c r="S51" s="574">
        <f t="shared" si="3"/>
        <v>0</v>
      </c>
      <c r="T51" s="552" t="str">
        <f t="shared" si="4"/>
        <v/>
      </c>
      <c r="U51" s="575"/>
      <c r="V51" s="655">
        <v>1</v>
      </c>
      <c r="W51" s="552"/>
      <c r="X51" s="576">
        <f t="shared" si="10"/>
        <v>0</v>
      </c>
      <c r="Y51" s="576">
        <f t="shared" si="11"/>
        <v>0</v>
      </c>
      <c r="Z51" s="552"/>
      <c r="AA51" s="552"/>
      <c r="AB51" s="552"/>
      <c r="AC51" s="552"/>
      <c r="AD51" s="552"/>
      <c r="AE51" s="552"/>
      <c r="AF51" s="552"/>
      <c r="AG51" s="552"/>
      <c r="AH51" s="552"/>
      <c r="AI51" s="552"/>
      <c r="AJ51" s="552"/>
      <c r="AK51" s="552"/>
      <c r="AL51" s="552"/>
      <c r="AM51" s="552"/>
      <c r="AN51" s="582">
        <f t="shared" si="6"/>
        <v>0</v>
      </c>
      <c r="AO51" s="552"/>
      <c r="AP51" s="577">
        <f t="shared" si="7"/>
        <v>0</v>
      </c>
      <c r="AQ51" s="552"/>
      <c r="AR51" s="552"/>
      <c r="AS51" s="552"/>
      <c r="AT51" s="552"/>
      <c r="AU51" s="552"/>
      <c r="AV51" s="552"/>
      <c r="AW51" s="552"/>
      <c r="AX51" s="552"/>
      <c r="AY51" s="552"/>
      <c r="AZ51" s="552"/>
      <c r="BA51" s="552"/>
      <c r="BB51" s="552"/>
      <c r="BC51" s="552"/>
      <c r="BD51" s="552"/>
      <c r="BE51" s="552"/>
      <c r="BF51" s="552"/>
      <c r="BG51" s="574">
        <f t="shared" si="8"/>
        <v>0</v>
      </c>
      <c r="BH51" s="552"/>
      <c r="BI51" s="577">
        <f t="shared" si="9"/>
        <v>0</v>
      </c>
      <c r="BJ51" s="552"/>
      <c r="BK51" s="552"/>
      <c r="BL51" s="552"/>
      <c r="BM51" s="552"/>
      <c r="BN51" s="552"/>
      <c r="BO51" s="552"/>
      <c r="BP51" s="552"/>
      <c r="BQ51" s="552"/>
      <c r="BR51" s="552"/>
      <c r="BS51" s="552"/>
      <c r="BT51" s="552"/>
      <c r="BU51" s="552"/>
      <c r="BV51" s="552"/>
      <c r="BW51" s="552"/>
    </row>
    <row r="52" spans="1:75">
      <c r="A52" s="552">
        <v>48</v>
      </c>
      <c r="B52" s="552"/>
      <c r="C52" s="552"/>
      <c r="D52" s="552"/>
      <c r="E52" s="552"/>
      <c r="F52" s="552"/>
      <c r="G52" s="552"/>
      <c r="H52" s="552"/>
      <c r="I52" s="552"/>
      <c r="J52" s="552"/>
      <c r="K52" s="552"/>
      <c r="L52" s="552"/>
      <c r="M52" s="552" t="e">
        <f>VLOOKUP(L52,'償却率（定額法）'!$B$6:$C$104,2)</f>
        <v>#N/A</v>
      </c>
      <c r="N52" s="572"/>
      <c r="O52" s="572"/>
      <c r="P52" s="573">
        <f t="shared" si="0"/>
        <v>0</v>
      </c>
      <c r="Q52" s="574">
        <f t="shared" si="1"/>
        <v>1900</v>
      </c>
      <c r="R52" s="574">
        <f t="shared" si="2"/>
        <v>1</v>
      </c>
      <c r="S52" s="574">
        <f t="shared" si="3"/>
        <v>0</v>
      </c>
      <c r="T52" s="552" t="str">
        <f t="shared" si="4"/>
        <v/>
      </c>
      <c r="U52" s="575"/>
      <c r="V52" s="655">
        <v>1</v>
      </c>
      <c r="W52" s="552"/>
      <c r="X52" s="576">
        <f t="shared" si="10"/>
        <v>0</v>
      </c>
      <c r="Y52" s="576">
        <f t="shared" si="11"/>
        <v>0</v>
      </c>
      <c r="Z52" s="552"/>
      <c r="AA52" s="552"/>
      <c r="AB52" s="552"/>
      <c r="AC52" s="552"/>
      <c r="AD52" s="552"/>
      <c r="AE52" s="552"/>
      <c r="AF52" s="552"/>
      <c r="AG52" s="552"/>
      <c r="AH52" s="552"/>
      <c r="AI52" s="552"/>
      <c r="AJ52" s="552"/>
      <c r="AK52" s="552"/>
      <c r="AL52" s="552"/>
      <c r="AM52" s="552"/>
      <c r="AN52" s="582">
        <f t="shared" si="6"/>
        <v>0</v>
      </c>
      <c r="AO52" s="552"/>
      <c r="AP52" s="577">
        <f t="shared" si="7"/>
        <v>0</v>
      </c>
      <c r="AQ52" s="552"/>
      <c r="AR52" s="552"/>
      <c r="AS52" s="552"/>
      <c r="AT52" s="552"/>
      <c r="AU52" s="552"/>
      <c r="AV52" s="552"/>
      <c r="AW52" s="552"/>
      <c r="AX52" s="552"/>
      <c r="AY52" s="552"/>
      <c r="AZ52" s="552"/>
      <c r="BA52" s="552"/>
      <c r="BB52" s="552"/>
      <c r="BC52" s="552"/>
      <c r="BD52" s="552"/>
      <c r="BE52" s="552"/>
      <c r="BF52" s="552"/>
      <c r="BG52" s="574">
        <f t="shared" si="8"/>
        <v>0</v>
      </c>
      <c r="BH52" s="552"/>
      <c r="BI52" s="577">
        <f t="shared" si="9"/>
        <v>0</v>
      </c>
      <c r="BJ52" s="552"/>
      <c r="BK52" s="552"/>
      <c r="BL52" s="552"/>
      <c r="BM52" s="552"/>
      <c r="BN52" s="552"/>
      <c r="BO52" s="552"/>
      <c r="BP52" s="552"/>
      <c r="BQ52" s="552"/>
      <c r="BR52" s="552"/>
      <c r="BS52" s="552"/>
      <c r="BT52" s="552"/>
      <c r="BU52" s="552"/>
      <c r="BV52" s="552"/>
      <c r="BW52" s="552"/>
    </row>
    <row r="53" spans="1:75">
      <c r="A53" s="552">
        <v>49</v>
      </c>
      <c r="B53" s="552"/>
      <c r="C53" s="552"/>
      <c r="D53" s="552"/>
      <c r="E53" s="552"/>
      <c r="F53" s="552"/>
      <c r="G53" s="552"/>
      <c r="H53" s="552"/>
      <c r="I53" s="552"/>
      <c r="J53" s="552"/>
      <c r="K53" s="552"/>
      <c r="L53" s="552"/>
      <c r="M53" s="552" t="e">
        <f>VLOOKUP(L53,'償却率（定額法）'!$B$6:$C$104,2)</f>
        <v>#N/A</v>
      </c>
      <c r="N53" s="572"/>
      <c r="O53" s="572"/>
      <c r="P53" s="573">
        <f t="shared" si="0"/>
        <v>0</v>
      </c>
      <c r="Q53" s="574">
        <f t="shared" si="1"/>
        <v>1900</v>
      </c>
      <c r="R53" s="574">
        <f t="shared" si="2"/>
        <v>1</v>
      </c>
      <c r="S53" s="574">
        <f t="shared" si="3"/>
        <v>0</v>
      </c>
      <c r="T53" s="552" t="str">
        <f t="shared" si="4"/>
        <v/>
      </c>
      <c r="U53" s="575"/>
      <c r="V53" s="655">
        <v>1</v>
      </c>
      <c r="W53" s="552"/>
      <c r="X53" s="576">
        <f t="shared" si="10"/>
        <v>0</v>
      </c>
      <c r="Y53" s="576">
        <f t="shared" si="11"/>
        <v>0</v>
      </c>
      <c r="Z53" s="552"/>
      <c r="AA53" s="552"/>
      <c r="AB53" s="552"/>
      <c r="AC53" s="552"/>
      <c r="AD53" s="552"/>
      <c r="AE53" s="552"/>
      <c r="AF53" s="552"/>
      <c r="AG53" s="552"/>
      <c r="AH53" s="552"/>
      <c r="AI53" s="552"/>
      <c r="AJ53" s="552"/>
      <c r="AK53" s="552"/>
      <c r="AL53" s="552"/>
      <c r="AM53" s="552"/>
      <c r="AN53" s="582">
        <f t="shared" si="6"/>
        <v>0</v>
      </c>
      <c r="AO53" s="552"/>
      <c r="AP53" s="577">
        <f t="shared" si="7"/>
        <v>0</v>
      </c>
      <c r="AQ53" s="552"/>
      <c r="AR53" s="552"/>
      <c r="AS53" s="552"/>
      <c r="AT53" s="552"/>
      <c r="AU53" s="552"/>
      <c r="AV53" s="552"/>
      <c r="AW53" s="552"/>
      <c r="AX53" s="552"/>
      <c r="AY53" s="552"/>
      <c r="AZ53" s="552"/>
      <c r="BA53" s="552"/>
      <c r="BB53" s="552"/>
      <c r="BC53" s="552"/>
      <c r="BD53" s="552"/>
      <c r="BE53" s="552"/>
      <c r="BF53" s="552"/>
      <c r="BG53" s="574">
        <f t="shared" si="8"/>
        <v>0</v>
      </c>
      <c r="BH53" s="552"/>
      <c r="BI53" s="577">
        <f t="shared" si="9"/>
        <v>0</v>
      </c>
      <c r="BJ53" s="552"/>
      <c r="BK53" s="552"/>
      <c r="BL53" s="552"/>
      <c r="BM53" s="552"/>
      <c r="BN53" s="552"/>
      <c r="BO53" s="552"/>
      <c r="BP53" s="552"/>
      <c r="BQ53" s="552"/>
      <c r="BR53" s="552"/>
      <c r="BS53" s="552"/>
      <c r="BT53" s="552"/>
      <c r="BU53" s="552"/>
      <c r="BV53" s="552"/>
      <c r="BW53" s="552"/>
    </row>
    <row r="54" spans="1:75">
      <c r="A54" s="552">
        <v>50</v>
      </c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552"/>
      <c r="M54" s="552" t="e">
        <f>VLOOKUP(L54,'償却率（定額法）'!$B$6:$C$104,2)</f>
        <v>#N/A</v>
      </c>
      <c r="N54" s="572"/>
      <c r="O54" s="572"/>
      <c r="P54" s="573">
        <f t="shared" si="0"/>
        <v>0</v>
      </c>
      <c r="Q54" s="574">
        <f t="shared" si="1"/>
        <v>1900</v>
      </c>
      <c r="R54" s="574">
        <f t="shared" si="2"/>
        <v>1</v>
      </c>
      <c r="S54" s="574">
        <f t="shared" si="3"/>
        <v>0</v>
      </c>
      <c r="T54" s="552" t="str">
        <f t="shared" si="4"/>
        <v/>
      </c>
      <c r="U54" s="575"/>
      <c r="V54" s="655">
        <v>1</v>
      </c>
      <c r="W54" s="552"/>
      <c r="X54" s="576">
        <f t="shared" si="10"/>
        <v>0</v>
      </c>
      <c r="Y54" s="576">
        <f t="shared" si="11"/>
        <v>0</v>
      </c>
      <c r="Z54" s="552"/>
      <c r="AA54" s="552"/>
      <c r="AB54" s="552"/>
      <c r="AC54" s="552"/>
      <c r="AD54" s="552"/>
      <c r="AE54" s="552"/>
      <c r="AF54" s="552"/>
      <c r="AG54" s="552"/>
      <c r="AH54" s="552"/>
      <c r="AI54" s="552"/>
      <c r="AJ54" s="552"/>
      <c r="AK54" s="552"/>
      <c r="AL54" s="552"/>
      <c r="AM54" s="552"/>
      <c r="AN54" s="582">
        <f t="shared" si="6"/>
        <v>0</v>
      </c>
      <c r="AO54" s="552"/>
      <c r="AP54" s="577">
        <f t="shared" si="7"/>
        <v>0</v>
      </c>
      <c r="AQ54" s="552"/>
      <c r="AR54" s="552"/>
      <c r="AS54" s="552"/>
      <c r="AT54" s="552"/>
      <c r="AU54" s="552"/>
      <c r="AV54" s="552"/>
      <c r="AW54" s="552"/>
      <c r="AX54" s="552"/>
      <c r="AY54" s="552"/>
      <c r="AZ54" s="552"/>
      <c r="BA54" s="552"/>
      <c r="BB54" s="552"/>
      <c r="BC54" s="552"/>
      <c r="BD54" s="552"/>
      <c r="BE54" s="552"/>
      <c r="BF54" s="552"/>
      <c r="BG54" s="574">
        <f t="shared" si="8"/>
        <v>0</v>
      </c>
      <c r="BH54" s="552"/>
      <c r="BI54" s="577">
        <f t="shared" si="9"/>
        <v>0</v>
      </c>
      <c r="BJ54" s="552"/>
      <c r="BK54" s="552"/>
      <c r="BL54" s="552"/>
      <c r="BM54" s="552"/>
      <c r="BN54" s="552"/>
      <c r="BO54" s="552"/>
      <c r="BP54" s="552"/>
      <c r="BQ54" s="552"/>
      <c r="BR54" s="552"/>
      <c r="BS54" s="552"/>
      <c r="BT54" s="552"/>
      <c r="BU54" s="552"/>
      <c r="BV54" s="552"/>
      <c r="BW54" s="552"/>
    </row>
    <row r="55" spans="1:75">
      <c r="A55" s="552">
        <v>51</v>
      </c>
      <c r="B55" s="552"/>
      <c r="C55" s="552"/>
      <c r="D55" s="552"/>
      <c r="E55" s="552"/>
      <c r="F55" s="552"/>
      <c r="G55" s="552"/>
      <c r="H55" s="552"/>
      <c r="I55" s="552"/>
      <c r="J55" s="552"/>
      <c r="K55" s="552"/>
      <c r="L55" s="552"/>
      <c r="M55" s="552" t="e">
        <f>VLOOKUP(L55,'償却率（定額法）'!$B$6:$C$104,2)</f>
        <v>#N/A</v>
      </c>
      <c r="N55" s="572"/>
      <c r="O55" s="572"/>
      <c r="P55" s="573">
        <f t="shared" si="0"/>
        <v>0</v>
      </c>
      <c r="Q55" s="574">
        <f t="shared" si="1"/>
        <v>1900</v>
      </c>
      <c r="R55" s="574">
        <f t="shared" si="2"/>
        <v>1</v>
      </c>
      <c r="S55" s="574">
        <f t="shared" si="3"/>
        <v>0</v>
      </c>
      <c r="T55" s="552" t="str">
        <f t="shared" si="4"/>
        <v/>
      </c>
      <c r="U55" s="575"/>
      <c r="V55" s="655">
        <v>1</v>
      </c>
      <c r="W55" s="552"/>
      <c r="X55" s="576">
        <f t="shared" si="10"/>
        <v>0</v>
      </c>
      <c r="Y55" s="576">
        <f t="shared" si="11"/>
        <v>0</v>
      </c>
      <c r="Z55" s="552"/>
      <c r="AA55" s="552"/>
      <c r="AB55" s="552"/>
      <c r="AC55" s="552"/>
      <c r="AD55" s="552"/>
      <c r="AE55" s="552"/>
      <c r="AF55" s="552"/>
      <c r="AG55" s="552"/>
      <c r="AH55" s="552"/>
      <c r="AI55" s="552"/>
      <c r="AJ55" s="552"/>
      <c r="AK55" s="552"/>
      <c r="AL55" s="552"/>
      <c r="AM55" s="552"/>
      <c r="AN55" s="582">
        <f t="shared" si="6"/>
        <v>0</v>
      </c>
      <c r="AO55" s="552"/>
      <c r="AP55" s="577">
        <f t="shared" si="7"/>
        <v>0</v>
      </c>
      <c r="AQ55" s="552"/>
      <c r="AR55" s="552"/>
      <c r="AS55" s="552"/>
      <c r="AT55" s="552"/>
      <c r="AU55" s="552"/>
      <c r="AV55" s="552"/>
      <c r="AW55" s="552"/>
      <c r="AX55" s="552"/>
      <c r="AY55" s="552"/>
      <c r="AZ55" s="552"/>
      <c r="BA55" s="552"/>
      <c r="BB55" s="552"/>
      <c r="BC55" s="552"/>
      <c r="BD55" s="552"/>
      <c r="BE55" s="552"/>
      <c r="BF55" s="552"/>
      <c r="BG55" s="574">
        <f t="shared" si="8"/>
        <v>0</v>
      </c>
      <c r="BH55" s="552"/>
      <c r="BI55" s="577">
        <f t="shared" si="9"/>
        <v>0</v>
      </c>
      <c r="BJ55" s="552"/>
      <c r="BK55" s="552"/>
      <c r="BL55" s="552"/>
      <c r="BM55" s="552"/>
      <c r="BN55" s="552"/>
      <c r="BO55" s="552"/>
      <c r="BP55" s="552"/>
      <c r="BQ55" s="552"/>
      <c r="BR55" s="552"/>
      <c r="BS55" s="552"/>
      <c r="BT55" s="552"/>
      <c r="BU55" s="552"/>
      <c r="BV55" s="552"/>
      <c r="BW55" s="552"/>
    </row>
    <row r="56" spans="1:75">
      <c r="A56" s="552">
        <v>52</v>
      </c>
      <c r="B56" s="552"/>
      <c r="C56" s="552"/>
      <c r="D56" s="552"/>
      <c r="E56" s="552"/>
      <c r="F56" s="552"/>
      <c r="G56" s="552"/>
      <c r="H56" s="552"/>
      <c r="I56" s="552"/>
      <c r="J56" s="552"/>
      <c r="K56" s="552"/>
      <c r="L56" s="552"/>
      <c r="M56" s="552" t="e">
        <f>VLOOKUP(L56,'償却率（定額法）'!$B$6:$C$104,2)</f>
        <v>#N/A</v>
      </c>
      <c r="N56" s="572"/>
      <c r="O56" s="572"/>
      <c r="P56" s="573">
        <f t="shared" si="0"/>
        <v>0</v>
      </c>
      <c r="Q56" s="574">
        <f t="shared" si="1"/>
        <v>1900</v>
      </c>
      <c r="R56" s="574">
        <f t="shared" si="2"/>
        <v>1</v>
      </c>
      <c r="S56" s="574">
        <f t="shared" si="3"/>
        <v>0</v>
      </c>
      <c r="T56" s="552" t="str">
        <f t="shared" si="4"/>
        <v/>
      </c>
      <c r="U56" s="575"/>
      <c r="V56" s="655">
        <v>1</v>
      </c>
      <c r="W56" s="552"/>
      <c r="X56" s="576">
        <f t="shared" si="10"/>
        <v>0</v>
      </c>
      <c r="Y56" s="576">
        <f t="shared" si="11"/>
        <v>0</v>
      </c>
      <c r="Z56" s="552"/>
      <c r="AA56" s="552"/>
      <c r="AB56" s="552"/>
      <c r="AC56" s="552"/>
      <c r="AD56" s="552"/>
      <c r="AE56" s="552"/>
      <c r="AF56" s="552"/>
      <c r="AG56" s="552"/>
      <c r="AH56" s="552"/>
      <c r="AI56" s="552"/>
      <c r="AJ56" s="552"/>
      <c r="AK56" s="552"/>
      <c r="AL56" s="552"/>
      <c r="AM56" s="552"/>
      <c r="AN56" s="582">
        <f t="shared" si="6"/>
        <v>0</v>
      </c>
      <c r="AO56" s="552"/>
      <c r="AP56" s="577">
        <f t="shared" si="7"/>
        <v>0</v>
      </c>
      <c r="AQ56" s="552"/>
      <c r="AR56" s="552"/>
      <c r="AS56" s="552"/>
      <c r="AT56" s="552"/>
      <c r="AU56" s="552"/>
      <c r="AV56" s="552"/>
      <c r="AW56" s="552"/>
      <c r="AX56" s="552"/>
      <c r="AY56" s="552"/>
      <c r="AZ56" s="552"/>
      <c r="BA56" s="552"/>
      <c r="BB56" s="552"/>
      <c r="BC56" s="552"/>
      <c r="BD56" s="552"/>
      <c r="BE56" s="552"/>
      <c r="BF56" s="552"/>
      <c r="BG56" s="574">
        <f t="shared" si="8"/>
        <v>0</v>
      </c>
      <c r="BH56" s="552"/>
      <c r="BI56" s="577">
        <f t="shared" si="9"/>
        <v>0</v>
      </c>
      <c r="BJ56" s="552"/>
      <c r="BK56" s="552"/>
      <c r="BL56" s="552"/>
      <c r="BM56" s="552"/>
      <c r="BN56" s="552"/>
      <c r="BO56" s="552"/>
      <c r="BP56" s="552"/>
      <c r="BQ56" s="552"/>
      <c r="BR56" s="552"/>
      <c r="BS56" s="552"/>
      <c r="BT56" s="552"/>
      <c r="BU56" s="552"/>
      <c r="BV56" s="552"/>
      <c r="BW56" s="552"/>
    </row>
    <row r="57" spans="1:75">
      <c r="A57" s="552">
        <v>53</v>
      </c>
      <c r="B57" s="552"/>
      <c r="C57" s="552"/>
      <c r="D57" s="552"/>
      <c r="E57" s="552"/>
      <c r="F57" s="552"/>
      <c r="G57" s="552"/>
      <c r="H57" s="552"/>
      <c r="I57" s="552"/>
      <c r="J57" s="552"/>
      <c r="K57" s="552"/>
      <c r="L57" s="552"/>
      <c r="M57" s="552" t="e">
        <f>VLOOKUP(L57,'償却率（定額法）'!$B$6:$C$104,2)</f>
        <v>#N/A</v>
      </c>
      <c r="N57" s="572"/>
      <c r="O57" s="572"/>
      <c r="P57" s="573">
        <f>IF(O57="",N57,O57)</f>
        <v>0</v>
      </c>
      <c r="Q57" s="574">
        <f>YEAR(P57)</f>
        <v>1900</v>
      </c>
      <c r="R57" s="574">
        <f>MONTH(P57)</f>
        <v>1</v>
      </c>
      <c r="S57" s="574">
        <f>DAY(N57)</f>
        <v>0</v>
      </c>
      <c r="T57" s="552" t="str">
        <f>IF(Q57=1900,"",IF(R57&lt;4,Q57-1,Q57))</f>
        <v/>
      </c>
      <c r="U57" s="575"/>
      <c r="V57" s="655">
        <v>1</v>
      </c>
      <c r="W57" s="552"/>
      <c r="X57" s="576">
        <f>IF(BG57=0,0,IF(BG57&gt;L57,U57-1,ROUND((U57*M57)*(BG57-1),0)))</f>
        <v>0</v>
      </c>
      <c r="Y57" s="576">
        <f>U57-X57</f>
        <v>0</v>
      </c>
      <c r="Z57" s="552"/>
      <c r="AA57" s="552"/>
      <c r="AB57" s="552"/>
      <c r="AC57" s="552"/>
      <c r="AD57" s="552"/>
      <c r="AE57" s="552"/>
      <c r="AF57" s="552"/>
      <c r="AG57" s="552"/>
      <c r="AH57" s="552"/>
      <c r="AI57" s="552"/>
      <c r="AJ57" s="552"/>
      <c r="AK57" s="552"/>
      <c r="AL57" s="552"/>
      <c r="AM57" s="552"/>
      <c r="AN57" s="582">
        <f>IF(BG57=0,0,IF(BG57=L57,Y57-1,IF(Y57=1,0,ROUND(U57*M57,0))))</f>
        <v>0</v>
      </c>
      <c r="AO57" s="552"/>
      <c r="AP57" s="577">
        <f>Y57-AN57</f>
        <v>0</v>
      </c>
      <c r="AQ57" s="552"/>
      <c r="AR57" s="552"/>
      <c r="AS57" s="552"/>
      <c r="AT57" s="552"/>
      <c r="AU57" s="552"/>
      <c r="AV57" s="552"/>
      <c r="AW57" s="552"/>
      <c r="AX57" s="552"/>
      <c r="AY57" s="552"/>
      <c r="AZ57" s="552"/>
      <c r="BA57" s="552"/>
      <c r="BB57" s="552"/>
      <c r="BC57" s="552"/>
      <c r="BD57" s="552"/>
      <c r="BE57" s="552"/>
      <c r="BF57" s="552"/>
      <c r="BG57" s="574">
        <f>IF(T57="",0,$O$1-T57)</f>
        <v>0</v>
      </c>
      <c r="BH57" s="552"/>
      <c r="BI57" s="577">
        <f>U57-AP57</f>
        <v>0</v>
      </c>
      <c r="BJ57" s="552"/>
      <c r="BK57" s="552"/>
      <c r="BL57" s="552"/>
      <c r="BM57" s="552"/>
      <c r="BN57" s="552"/>
      <c r="BO57" s="552"/>
      <c r="BP57" s="552"/>
      <c r="BQ57" s="552"/>
      <c r="BR57" s="552"/>
      <c r="BS57" s="552"/>
      <c r="BT57" s="552"/>
      <c r="BU57" s="552"/>
      <c r="BV57" s="552"/>
      <c r="BW57" s="552"/>
    </row>
    <row r="58" spans="1:75">
      <c r="A58" s="552">
        <v>54</v>
      </c>
      <c r="B58" s="552"/>
      <c r="C58" s="552"/>
      <c r="D58" s="552"/>
      <c r="E58" s="552"/>
      <c r="F58" s="552"/>
      <c r="G58" s="552"/>
      <c r="H58" s="552"/>
      <c r="I58" s="552"/>
      <c r="J58" s="552"/>
      <c r="K58" s="552"/>
      <c r="L58" s="552"/>
      <c r="M58" s="552" t="e">
        <f>VLOOKUP(L58,'償却率（定額法）'!$B$6:$C$104,2)</f>
        <v>#N/A</v>
      </c>
      <c r="N58" s="572"/>
      <c r="O58" s="572"/>
      <c r="P58" s="573">
        <f t="shared" ref="P58:P67" si="12">IF(O58="",N58,O58)</f>
        <v>0</v>
      </c>
      <c r="Q58" s="574">
        <f t="shared" ref="Q58:Q67" si="13">YEAR(P58)</f>
        <v>1900</v>
      </c>
      <c r="R58" s="574">
        <f t="shared" ref="R58:R67" si="14">MONTH(P58)</f>
        <v>1</v>
      </c>
      <c r="S58" s="574">
        <f t="shared" ref="S58:S67" si="15">DAY(N58)</f>
        <v>0</v>
      </c>
      <c r="T58" s="552" t="str">
        <f t="shared" ref="T58:T67" si="16">IF(Q58=1900,"",IF(R58&lt;4,Q58-1,Q58))</f>
        <v/>
      </c>
      <c r="U58" s="575"/>
      <c r="V58" s="655">
        <v>1</v>
      </c>
      <c r="W58" s="552"/>
      <c r="X58" s="576">
        <f t="shared" ref="X58:X67" si="17">IF(BG58=0,0,IF(BG58&gt;L58,U58-1,ROUND((U58*M58)*(BG58-1),0)))</f>
        <v>0</v>
      </c>
      <c r="Y58" s="576">
        <f t="shared" ref="Y58:Y67" si="18">U58-X58</f>
        <v>0</v>
      </c>
      <c r="Z58" s="552"/>
      <c r="AA58" s="552"/>
      <c r="AB58" s="552"/>
      <c r="AC58" s="552"/>
      <c r="AD58" s="552"/>
      <c r="AE58" s="552"/>
      <c r="AF58" s="552"/>
      <c r="AG58" s="552"/>
      <c r="AH58" s="552"/>
      <c r="AI58" s="552"/>
      <c r="AJ58" s="552"/>
      <c r="AK58" s="552"/>
      <c r="AL58" s="552"/>
      <c r="AM58" s="552"/>
      <c r="AN58" s="582">
        <f t="shared" ref="AN58:AN67" si="19">IF(BG58=0,0,IF(BG58=L58,Y58-1,IF(Y58=1,0,ROUND(U58*M58,0))))</f>
        <v>0</v>
      </c>
      <c r="AO58" s="552"/>
      <c r="AP58" s="577">
        <f t="shared" ref="AP58:AP67" si="20">Y58-AN58</f>
        <v>0</v>
      </c>
      <c r="AQ58" s="552"/>
      <c r="AR58" s="552"/>
      <c r="AS58" s="552"/>
      <c r="AT58" s="552"/>
      <c r="AU58" s="552"/>
      <c r="AV58" s="552"/>
      <c r="AW58" s="552"/>
      <c r="AX58" s="552"/>
      <c r="AY58" s="552"/>
      <c r="AZ58" s="552"/>
      <c r="BA58" s="552"/>
      <c r="BB58" s="552"/>
      <c r="BC58" s="552"/>
      <c r="BD58" s="552"/>
      <c r="BE58" s="552"/>
      <c r="BF58" s="552"/>
      <c r="BG58" s="574">
        <f t="shared" ref="BG58:BG67" si="21">IF(T58="",0,$O$1-T58)</f>
        <v>0</v>
      </c>
      <c r="BH58" s="552"/>
      <c r="BI58" s="577">
        <f t="shared" ref="BI58:BI67" si="22">U58-AP58</f>
        <v>0</v>
      </c>
      <c r="BJ58" s="552"/>
      <c r="BK58" s="552"/>
      <c r="BL58" s="552"/>
      <c r="BM58" s="552"/>
      <c r="BN58" s="552"/>
      <c r="BO58" s="552"/>
      <c r="BP58" s="552"/>
      <c r="BQ58" s="552"/>
      <c r="BR58" s="552"/>
      <c r="BS58" s="552"/>
      <c r="BT58" s="552"/>
      <c r="BU58" s="552"/>
      <c r="BV58" s="552"/>
      <c r="BW58" s="552"/>
    </row>
    <row r="59" spans="1:75">
      <c r="A59" s="552">
        <v>55</v>
      </c>
      <c r="B59" s="552"/>
      <c r="C59" s="552"/>
      <c r="D59" s="552"/>
      <c r="E59" s="552"/>
      <c r="F59" s="552"/>
      <c r="G59" s="552"/>
      <c r="H59" s="552"/>
      <c r="I59" s="552"/>
      <c r="J59" s="552"/>
      <c r="K59" s="552"/>
      <c r="L59" s="552"/>
      <c r="M59" s="552" t="e">
        <f>VLOOKUP(L59,'償却率（定額法）'!$B$6:$C$104,2)</f>
        <v>#N/A</v>
      </c>
      <c r="N59" s="572"/>
      <c r="O59" s="572"/>
      <c r="P59" s="573">
        <f t="shared" si="12"/>
        <v>0</v>
      </c>
      <c r="Q59" s="574">
        <f t="shared" si="13"/>
        <v>1900</v>
      </c>
      <c r="R59" s="574">
        <f t="shared" si="14"/>
        <v>1</v>
      </c>
      <c r="S59" s="574">
        <f t="shared" si="15"/>
        <v>0</v>
      </c>
      <c r="T59" s="552" t="str">
        <f t="shared" si="16"/>
        <v/>
      </c>
      <c r="U59" s="575"/>
      <c r="V59" s="655">
        <v>1</v>
      </c>
      <c r="W59" s="552"/>
      <c r="X59" s="576">
        <f t="shared" si="17"/>
        <v>0</v>
      </c>
      <c r="Y59" s="576">
        <f t="shared" si="18"/>
        <v>0</v>
      </c>
      <c r="Z59" s="552"/>
      <c r="AA59" s="552"/>
      <c r="AB59" s="552"/>
      <c r="AC59" s="552"/>
      <c r="AD59" s="552"/>
      <c r="AE59" s="552"/>
      <c r="AF59" s="552"/>
      <c r="AG59" s="552"/>
      <c r="AH59" s="552"/>
      <c r="AI59" s="552"/>
      <c r="AJ59" s="552"/>
      <c r="AK59" s="552"/>
      <c r="AL59" s="552"/>
      <c r="AM59" s="552"/>
      <c r="AN59" s="582">
        <f t="shared" si="19"/>
        <v>0</v>
      </c>
      <c r="AO59" s="552"/>
      <c r="AP59" s="577">
        <f t="shared" si="20"/>
        <v>0</v>
      </c>
      <c r="AQ59" s="552"/>
      <c r="AR59" s="552"/>
      <c r="AS59" s="552"/>
      <c r="AT59" s="552"/>
      <c r="AU59" s="552"/>
      <c r="AV59" s="552"/>
      <c r="AW59" s="552"/>
      <c r="AX59" s="552"/>
      <c r="AY59" s="552"/>
      <c r="AZ59" s="552"/>
      <c r="BA59" s="552"/>
      <c r="BB59" s="552"/>
      <c r="BC59" s="552"/>
      <c r="BD59" s="552"/>
      <c r="BE59" s="552"/>
      <c r="BF59" s="552"/>
      <c r="BG59" s="574">
        <f t="shared" si="21"/>
        <v>0</v>
      </c>
      <c r="BH59" s="552"/>
      <c r="BI59" s="577">
        <f t="shared" si="22"/>
        <v>0</v>
      </c>
      <c r="BJ59" s="552"/>
      <c r="BK59" s="552"/>
      <c r="BL59" s="552"/>
      <c r="BM59" s="552"/>
      <c r="BN59" s="552"/>
      <c r="BO59" s="552"/>
      <c r="BP59" s="552"/>
      <c r="BQ59" s="552"/>
      <c r="BR59" s="552"/>
      <c r="BS59" s="552"/>
      <c r="BT59" s="552"/>
      <c r="BU59" s="552"/>
      <c r="BV59" s="552"/>
      <c r="BW59" s="552"/>
    </row>
    <row r="60" spans="1:75">
      <c r="A60" s="552">
        <v>56</v>
      </c>
      <c r="B60" s="552"/>
      <c r="C60" s="552"/>
      <c r="D60" s="552"/>
      <c r="E60" s="552"/>
      <c r="F60" s="552"/>
      <c r="G60" s="552"/>
      <c r="H60" s="552"/>
      <c r="I60" s="552"/>
      <c r="J60" s="552"/>
      <c r="K60" s="552"/>
      <c r="L60" s="552"/>
      <c r="M60" s="552" t="e">
        <f>VLOOKUP(L60,'償却率（定額法）'!$B$6:$C$104,2)</f>
        <v>#N/A</v>
      </c>
      <c r="N60" s="572"/>
      <c r="O60" s="572"/>
      <c r="P60" s="573">
        <f t="shared" si="12"/>
        <v>0</v>
      </c>
      <c r="Q60" s="574">
        <f t="shared" si="13"/>
        <v>1900</v>
      </c>
      <c r="R60" s="574">
        <f t="shared" si="14"/>
        <v>1</v>
      </c>
      <c r="S60" s="574">
        <f t="shared" si="15"/>
        <v>0</v>
      </c>
      <c r="T60" s="552" t="str">
        <f t="shared" si="16"/>
        <v/>
      </c>
      <c r="U60" s="575"/>
      <c r="V60" s="655">
        <v>1</v>
      </c>
      <c r="W60" s="552"/>
      <c r="X60" s="576">
        <f t="shared" si="17"/>
        <v>0</v>
      </c>
      <c r="Y60" s="576">
        <f t="shared" si="18"/>
        <v>0</v>
      </c>
      <c r="Z60" s="552"/>
      <c r="AA60" s="552"/>
      <c r="AB60" s="552"/>
      <c r="AC60" s="552"/>
      <c r="AD60" s="552"/>
      <c r="AE60" s="552"/>
      <c r="AF60" s="552"/>
      <c r="AG60" s="552"/>
      <c r="AH60" s="552"/>
      <c r="AI60" s="552"/>
      <c r="AJ60" s="552"/>
      <c r="AK60" s="552"/>
      <c r="AL60" s="552"/>
      <c r="AM60" s="552"/>
      <c r="AN60" s="582">
        <f t="shared" si="19"/>
        <v>0</v>
      </c>
      <c r="AO60" s="552"/>
      <c r="AP60" s="577">
        <f t="shared" si="20"/>
        <v>0</v>
      </c>
      <c r="AQ60" s="552"/>
      <c r="AR60" s="552"/>
      <c r="AS60" s="552"/>
      <c r="AT60" s="552"/>
      <c r="AU60" s="552"/>
      <c r="AV60" s="552"/>
      <c r="AW60" s="552"/>
      <c r="AX60" s="552"/>
      <c r="AY60" s="552"/>
      <c r="AZ60" s="552"/>
      <c r="BA60" s="552"/>
      <c r="BB60" s="552"/>
      <c r="BC60" s="552"/>
      <c r="BD60" s="552"/>
      <c r="BE60" s="552"/>
      <c r="BF60" s="552"/>
      <c r="BG60" s="574">
        <f t="shared" si="21"/>
        <v>0</v>
      </c>
      <c r="BH60" s="552"/>
      <c r="BI60" s="577">
        <f t="shared" si="22"/>
        <v>0</v>
      </c>
      <c r="BJ60" s="552"/>
      <c r="BK60" s="552"/>
      <c r="BL60" s="552"/>
      <c r="BM60" s="552"/>
      <c r="BN60" s="552"/>
      <c r="BO60" s="552"/>
      <c r="BP60" s="552"/>
      <c r="BQ60" s="552"/>
      <c r="BR60" s="552"/>
      <c r="BS60" s="552"/>
      <c r="BT60" s="552"/>
      <c r="BU60" s="552"/>
      <c r="BV60" s="552"/>
      <c r="BW60" s="552"/>
    </row>
    <row r="61" spans="1:75">
      <c r="A61" s="552">
        <v>57</v>
      </c>
      <c r="B61" s="552"/>
      <c r="C61" s="552"/>
      <c r="D61" s="552"/>
      <c r="E61" s="552"/>
      <c r="F61" s="552"/>
      <c r="G61" s="552"/>
      <c r="H61" s="552"/>
      <c r="I61" s="552"/>
      <c r="J61" s="552"/>
      <c r="K61" s="552"/>
      <c r="L61" s="552"/>
      <c r="M61" s="552" t="e">
        <f>VLOOKUP(L61,'償却率（定額法）'!$B$6:$C$104,2)</f>
        <v>#N/A</v>
      </c>
      <c r="N61" s="572"/>
      <c r="O61" s="572"/>
      <c r="P61" s="573">
        <f t="shared" si="12"/>
        <v>0</v>
      </c>
      <c r="Q61" s="574">
        <f t="shared" si="13"/>
        <v>1900</v>
      </c>
      <c r="R61" s="574">
        <f t="shared" si="14"/>
        <v>1</v>
      </c>
      <c r="S61" s="574">
        <f t="shared" si="15"/>
        <v>0</v>
      </c>
      <c r="T61" s="552" t="str">
        <f t="shared" si="16"/>
        <v/>
      </c>
      <c r="U61" s="575"/>
      <c r="V61" s="655">
        <v>1</v>
      </c>
      <c r="W61" s="552"/>
      <c r="X61" s="576">
        <f t="shared" si="17"/>
        <v>0</v>
      </c>
      <c r="Y61" s="576">
        <f t="shared" si="18"/>
        <v>0</v>
      </c>
      <c r="Z61" s="552"/>
      <c r="AA61" s="552"/>
      <c r="AB61" s="552"/>
      <c r="AC61" s="552"/>
      <c r="AD61" s="552"/>
      <c r="AE61" s="552"/>
      <c r="AF61" s="552"/>
      <c r="AG61" s="552"/>
      <c r="AH61" s="552"/>
      <c r="AI61" s="552"/>
      <c r="AJ61" s="552"/>
      <c r="AK61" s="552"/>
      <c r="AL61" s="552"/>
      <c r="AM61" s="552"/>
      <c r="AN61" s="582">
        <f t="shared" si="19"/>
        <v>0</v>
      </c>
      <c r="AO61" s="552"/>
      <c r="AP61" s="577">
        <f t="shared" si="20"/>
        <v>0</v>
      </c>
      <c r="AQ61" s="552"/>
      <c r="AR61" s="552"/>
      <c r="AS61" s="552"/>
      <c r="AT61" s="552"/>
      <c r="AU61" s="552"/>
      <c r="AV61" s="552"/>
      <c r="AW61" s="552"/>
      <c r="AX61" s="552"/>
      <c r="AY61" s="552"/>
      <c r="AZ61" s="552"/>
      <c r="BA61" s="552"/>
      <c r="BB61" s="552"/>
      <c r="BC61" s="552"/>
      <c r="BD61" s="552"/>
      <c r="BE61" s="552"/>
      <c r="BF61" s="552"/>
      <c r="BG61" s="574">
        <f t="shared" si="21"/>
        <v>0</v>
      </c>
      <c r="BH61" s="552"/>
      <c r="BI61" s="577">
        <f t="shared" si="22"/>
        <v>0</v>
      </c>
      <c r="BJ61" s="552"/>
      <c r="BK61" s="552"/>
      <c r="BL61" s="552"/>
      <c r="BM61" s="552"/>
      <c r="BN61" s="552"/>
      <c r="BO61" s="552"/>
      <c r="BP61" s="552"/>
      <c r="BQ61" s="552"/>
      <c r="BR61" s="552"/>
      <c r="BS61" s="552"/>
      <c r="BT61" s="552"/>
      <c r="BU61" s="552"/>
      <c r="BV61" s="552"/>
      <c r="BW61" s="552"/>
    </row>
    <row r="62" spans="1:75">
      <c r="A62" s="552">
        <v>58</v>
      </c>
      <c r="B62" s="552"/>
      <c r="C62" s="552"/>
      <c r="D62" s="552"/>
      <c r="E62" s="552"/>
      <c r="F62" s="552"/>
      <c r="G62" s="552"/>
      <c r="H62" s="552"/>
      <c r="I62" s="552"/>
      <c r="J62" s="552"/>
      <c r="K62" s="552"/>
      <c r="L62" s="552"/>
      <c r="M62" s="552" t="e">
        <f>VLOOKUP(L62,'償却率（定額法）'!$B$6:$C$104,2)</f>
        <v>#N/A</v>
      </c>
      <c r="N62" s="572"/>
      <c r="O62" s="572"/>
      <c r="P62" s="573">
        <f t="shared" si="12"/>
        <v>0</v>
      </c>
      <c r="Q62" s="574">
        <f t="shared" si="13"/>
        <v>1900</v>
      </c>
      <c r="R62" s="574">
        <f t="shared" si="14"/>
        <v>1</v>
      </c>
      <c r="S62" s="574">
        <f t="shared" si="15"/>
        <v>0</v>
      </c>
      <c r="T62" s="552" t="str">
        <f t="shared" si="16"/>
        <v/>
      </c>
      <c r="U62" s="575"/>
      <c r="V62" s="655">
        <v>1</v>
      </c>
      <c r="W62" s="552"/>
      <c r="X62" s="576">
        <f t="shared" si="17"/>
        <v>0</v>
      </c>
      <c r="Y62" s="576">
        <f t="shared" si="18"/>
        <v>0</v>
      </c>
      <c r="Z62" s="552"/>
      <c r="AA62" s="552"/>
      <c r="AB62" s="552"/>
      <c r="AC62" s="552"/>
      <c r="AD62" s="552"/>
      <c r="AE62" s="552"/>
      <c r="AF62" s="552"/>
      <c r="AG62" s="552"/>
      <c r="AH62" s="552"/>
      <c r="AI62" s="552"/>
      <c r="AJ62" s="552"/>
      <c r="AK62" s="552"/>
      <c r="AL62" s="552"/>
      <c r="AM62" s="552"/>
      <c r="AN62" s="582">
        <f t="shared" si="19"/>
        <v>0</v>
      </c>
      <c r="AO62" s="552"/>
      <c r="AP62" s="577">
        <f t="shared" si="20"/>
        <v>0</v>
      </c>
      <c r="AQ62" s="552"/>
      <c r="AR62" s="552"/>
      <c r="AS62" s="552"/>
      <c r="AT62" s="552"/>
      <c r="AU62" s="552"/>
      <c r="AV62" s="552"/>
      <c r="AW62" s="552"/>
      <c r="AX62" s="552"/>
      <c r="AY62" s="552"/>
      <c r="AZ62" s="552"/>
      <c r="BA62" s="552"/>
      <c r="BB62" s="552"/>
      <c r="BC62" s="552"/>
      <c r="BD62" s="552"/>
      <c r="BE62" s="552"/>
      <c r="BF62" s="552"/>
      <c r="BG62" s="574">
        <f t="shared" si="21"/>
        <v>0</v>
      </c>
      <c r="BH62" s="552"/>
      <c r="BI62" s="577">
        <f t="shared" si="22"/>
        <v>0</v>
      </c>
      <c r="BJ62" s="552"/>
      <c r="BK62" s="552"/>
      <c r="BL62" s="552"/>
      <c r="BM62" s="552"/>
      <c r="BN62" s="552"/>
      <c r="BO62" s="552"/>
      <c r="BP62" s="552"/>
      <c r="BQ62" s="552"/>
      <c r="BR62" s="552"/>
      <c r="BS62" s="552"/>
      <c r="BT62" s="552"/>
      <c r="BU62" s="552"/>
      <c r="BV62" s="552"/>
      <c r="BW62" s="552"/>
    </row>
    <row r="63" spans="1:75">
      <c r="A63" s="552">
        <v>59</v>
      </c>
      <c r="B63" s="552"/>
      <c r="C63" s="552"/>
      <c r="D63" s="552"/>
      <c r="E63" s="552"/>
      <c r="F63" s="552"/>
      <c r="G63" s="552"/>
      <c r="H63" s="552"/>
      <c r="I63" s="552"/>
      <c r="J63" s="552"/>
      <c r="K63" s="552"/>
      <c r="L63" s="552"/>
      <c r="M63" s="552" t="e">
        <f>VLOOKUP(L63,'償却率（定額法）'!$B$6:$C$104,2)</f>
        <v>#N/A</v>
      </c>
      <c r="N63" s="572"/>
      <c r="O63" s="572"/>
      <c r="P63" s="573">
        <f t="shared" si="12"/>
        <v>0</v>
      </c>
      <c r="Q63" s="574">
        <f t="shared" si="13"/>
        <v>1900</v>
      </c>
      <c r="R63" s="574">
        <f t="shared" si="14"/>
        <v>1</v>
      </c>
      <c r="S63" s="574">
        <f t="shared" si="15"/>
        <v>0</v>
      </c>
      <c r="T63" s="552" t="str">
        <f t="shared" si="16"/>
        <v/>
      </c>
      <c r="U63" s="575"/>
      <c r="V63" s="655">
        <v>1</v>
      </c>
      <c r="W63" s="552"/>
      <c r="X63" s="576">
        <f t="shared" si="17"/>
        <v>0</v>
      </c>
      <c r="Y63" s="576">
        <f t="shared" si="18"/>
        <v>0</v>
      </c>
      <c r="Z63" s="552"/>
      <c r="AA63" s="552"/>
      <c r="AB63" s="552"/>
      <c r="AC63" s="552"/>
      <c r="AD63" s="552"/>
      <c r="AE63" s="552"/>
      <c r="AF63" s="552"/>
      <c r="AG63" s="552"/>
      <c r="AH63" s="552"/>
      <c r="AI63" s="552"/>
      <c r="AJ63" s="552"/>
      <c r="AK63" s="552"/>
      <c r="AL63" s="552"/>
      <c r="AM63" s="552"/>
      <c r="AN63" s="582">
        <f t="shared" si="19"/>
        <v>0</v>
      </c>
      <c r="AO63" s="552"/>
      <c r="AP63" s="577">
        <f t="shared" si="20"/>
        <v>0</v>
      </c>
      <c r="AQ63" s="552"/>
      <c r="AR63" s="552"/>
      <c r="AS63" s="552"/>
      <c r="AT63" s="552"/>
      <c r="AU63" s="552"/>
      <c r="AV63" s="552"/>
      <c r="AW63" s="552"/>
      <c r="AX63" s="552"/>
      <c r="AY63" s="552"/>
      <c r="AZ63" s="552"/>
      <c r="BA63" s="552"/>
      <c r="BB63" s="552"/>
      <c r="BC63" s="552"/>
      <c r="BD63" s="552"/>
      <c r="BE63" s="552"/>
      <c r="BF63" s="552"/>
      <c r="BG63" s="574">
        <f t="shared" si="21"/>
        <v>0</v>
      </c>
      <c r="BH63" s="552"/>
      <c r="BI63" s="577">
        <f t="shared" si="22"/>
        <v>0</v>
      </c>
      <c r="BJ63" s="552"/>
      <c r="BK63" s="552"/>
      <c r="BL63" s="552"/>
      <c r="BM63" s="552"/>
      <c r="BN63" s="552"/>
      <c r="BO63" s="552"/>
      <c r="BP63" s="552"/>
      <c r="BQ63" s="552"/>
      <c r="BR63" s="552"/>
      <c r="BS63" s="552"/>
      <c r="BT63" s="552"/>
      <c r="BU63" s="552"/>
      <c r="BV63" s="552"/>
      <c r="BW63" s="552"/>
    </row>
    <row r="64" spans="1:75">
      <c r="A64" s="552">
        <v>60</v>
      </c>
      <c r="B64" s="552"/>
      <c r="C64" s="552"/>
      <c r="D64" s="552"/>
      <c r="E64" s="552"/>
      <c r="F64" s="552"/>
      <c r="G64" s="552"/>
      <c r="H64" s="552"/>
      <c r="I64" s="552"/>
      <c r="J64" s="552"/>
      <c r="K64" s="552"/>
      <c r="L64" s="552"/>
      <c r="M64" s="552" t="e">
        <f>VLOOKUP(L64,'償却率（定額法）'!$B$6:$C$104,2)</f>
        <v>#N/A</v>
      </c>
      <c r="N64" s="572"/>
      <c r="O64" s="572"/>
      <c r="P64" s="573">
        <f t="shared" si="12"/>
        <v>0</v>
      </c>
      <c r="Q64" s="574">
        <f t="shared" si="13"/>
        <v>1900</v>
      </c>
      <c r="R64" s="574">
        <f t="shared" si="14"/>
        <v>1</v>
      </c>
      <c r="S64" s="574">
        <f t="shared" si="15"/>
        <v>0</v>
      </c>
      <c r="T64" s="552" t="str">
        <f t="shared" si="16"/>
        <v/>
      </c>
      <c r="U64" s="575"/>
      <c r="V64" s="655">
        <v>1</v>
      </c>
      <c r="W64" s="552"/>
      <c r="X64" s="576">
        <f t="shared" si="17"/>
        <v>0</v>
      </c>
      <c r="Y64" s="576">
        <f t="shared" si="18"/>
        <v>0</v>
      </c>
      <c r="Z64" s="552"/>
      <c r="AA64" s="552"/>
      <c r="AB64" s="552"/>
      <c r="AC64" s="552"/>
      <c r="AD64" s="552"/>
      <c r="AE64" s="552"/>
      <c r="AF64" s="552"/>
      <c r="AG64" s="552"/>
      <c r="AH64" s="552"/>
      <c r="AI64" s="552"/>
      <c r="AJ64" s="552"/>
      <c r="AK64" s="552"/>
      <c r="AL64" s="552"/>
      <c r="AM64" s="552"/>
      <c r="AN64" s="582">
        <f t="shared" si="19"/>
        <v>0</v>
      </c>
      <c r="AO64" s="552"/>
      <c r="AP64" s="577">
        <f t="shared" si="20"/>
        <v>0</v>
      </c>
      <c r="AQ64" s="552"/>
      <c r="AR64" s="552"/>
      <c r="AS64" s="552"/>
      <c r="AT64" s="552"/>
      <c r="AU64" s="552"/>
      <c r="AV64" s="552"/>
      <c r="AW64" s="552"/>
      <c r="AX64" s="552"/>
      <c r="AY64" s="552"/>
      <c r="AZ64" s="552"/>
      <c r="BA64" s="552"/>
      <c r="BB64" s="552"/>
      <c r="BC64" s="552"/>
      <c r="BD64" s="552"/>
      <c r="BE64" s="552"/>
      <c r="BF64" s="552"/>
      <c r="BG64" s="574">
        <f t="shared" si="21"/>
        <v>0</v>
      </c>
      <c r="BH64" s="552"/>
      <c r="BI64" s="577">
        <f t="shared" si="22"/>
        <v>0</v>
      </c>
      <c r="BJ64" s="552"/>
      <c r="BK64" s="552"/>
      <c r="BL64" s="552"/>
      <c r="BM64" s="552"/>
      <c r="BN64" s="552"/>
      <c r="BO64" s="552"/>
      <c r="BP64" s="552"/>
      <c r="BQ64" s="552"/>
      <c r="BR64" s="552"/>
      <c r="BS64" s="552"/>
      <c r="BT64" s="552"/>
      <c r="BU64" s="552"/>
      <c r="BV64" s="552"/>
      <c r="BW64" s="552"/>
    </row>
    <row r="65" spans="1:75">
      <c r="A65" s="552">
        <v>61</v>
      </c>
      <c r="B65" s="552"/>
      <c r="C65" s="552"/>
      <c r="D65" s="552"/>
      <c r="E65" s="552"/>
      <c r="F65" s="552"/>
      <c r="G65" s="552"/>
      <c r="H65" s="552"/>
      <c r="I65" s="552"/>
      <c r="J65" s="552"/>
      <c r="K65" s="552"/>
      <c r="L65" s="552"/>
      <c r="M65" s="552" t="e">
        <f>VLOOKUP(L65,'償却率（定額法）'!$B$6:$C$104,2)</f>
        <v>#N/A</v>
      </c>
      <c r="N65" s="572"/>
      <c r="O65" s="572"/>
      <c r="P65" s="573">
        <f t="shared" si="12"/>
        <v>0</v>
      </c>
      <c r="Q65" s="574">
        <f t="shared" si="13"/>
        <v>1900</v>
      </c>
      <c r="R65" s="574">
        <f t="shared" si="14"/>
        <v>1</v>
      </c>
      <c r="S65" s="574">
        <f t="shared" si="15"/>
        <v>0</v>
      </c>
      <c r="T65" s="552" t="str">
        <f t="shared" si="16"/>
        <v/>
      </c>
      <c r="U65" s="575"/>
      <c r="V65" s="655">
        <v>1</v>
      </c>
      <c r="W65" s="552"/>
      <c r="X65" s="576">
        <f t="shared" si="17"/>
        <v>0</v>
      </c>
      <c r="Y65" s="576">
        <f t="shared" si="18"/>
        <v>0</v>
      </c>
      <c r="Z65" s="552"/>
      <c r="AA65" s="552"/>
      <c r="AB65" s="552"/>
      <c r="AC65" s="552"/>
      <c r="AD65" s="552"/>
      <c r="AE65" s="552"/>
      <c r="AF65" s="552"/>
      <c r="AG65" s="552"/>
      <c r="AH65" s="552"/>
      <c r="AI65" s="552"/>
      <c r="AJ65" s="552"/>
      <c r="AK65" s="552"/>
      <c r="AL65" s="552"/>
      <c r="AM65" s="552"/>
      <c r="AN65" s="582">
        <f t="shared" si="19"/>
        <v>0</v>
      </c>
      <c r="AO65" s="552"/>
      <c r="AP65" s="577">
        <f t="shared" si="20"/>
        <v>0</v>
      </c>
      <c r="AQ65" s="552"/>
      <c r="AR65" s="552"/>
      <c r="AS65" s="552"/>
      <c r="AT65" s="552"/>
      <c r="AU65" s="552"/>
      <c r="AV65" s="552"/>
      <c r="AW65" s="552"/>
      <c r="AX65" s="552"/>
      <c r="AY65" s="552"/>
      <c r="AZ65" s="552"/>
      <c r="BA65" s="552"/>
      <c r="BB65" s="552"/>
      <c r="BC65" s="552"/>
      <c r="BD65" s="552"/>
      <c r="BE65" s="552"/>
      <c r="BF65" s="552"/>
      <c r="BG65" s="574">
        <f t="shared" si="21"/>
        <v>0</v>
      </c>
      <c r="BH65" s="552"/>
      <c r="BI65" s="577">
        <f t="shared" si="22"/>
        <v>0</v>
      </c>
      <c r="BJ65" s="552"/>
      <c r="BK65" s="552"/>
      <c r="BL65" s="552"/>
      <c r="BM65" s="552"/>
      <c r="BN65" s="552"/>
      <c r="BO65" s="552"/>
      <c r="BP65" s="552"/>
      <c r="BQ65" s="552"/>
      <c r="BR65" s="552"/>
      <c r="BS65" s="552"/>
      <c r="BT65" s="552"/>
      <c r="BU65" s="552"/>
      <c r="BV65" s="552"/>
      <c r="BW65" s="552"/>
    </row>
    <row r="66" spans="1:75">
      <c r="A66" s="552">
        <v>62</v>
      </c>
      <c r="B66" s="552"/>
      <c r="C66" s="552"/>
      <c r="D66" s="552"/>
      <c r="E66" s="552"/>
      <c r="F66" s="552"/>
      <c r="G66" s="552"/>
      <c r="H66" s="552"/>
      <c r="I66" s="552"/>
      <c r="J66" s="552"/>
      <c r="K66" s="552"/>
      <c r="L66" s="552"/>
      <c r="M66" s="552" t="e">
        <f>VLOOKUP(L66,'償却率（定額法）'!$B$6:$C$104,2)</f>
        <v>#N/A</v>
      </c>
      <c r="N66" s="572"/>
      <c r="O66" s="572"/>
      <c r="P66" s="573">
        <f t="shared" si="12"/>
        <v>0</v>
      </c>
      <c r="Q66" s="574">
        <f t="shared" si="13"/>
        <v>1900</v>
      </c>
      <c r="R66" s="574">
        <f t="shared" si="14"/>
        <v>1</v>
      </c>
      <c r="S66" s="574">
        <f t="shared" si="15"/>
        <v>0</v>
      </c>
      <c r="T66" s="552" t="str">
        <f t="shared" si="16"/>
        <v/>
      </c>
      <c r="U66" s="575"/>
      <c r="V66" s="655">
        <v>1</v>
      </c>
      <c r="W66" s="552"/>
      <c r="X66" s="576">
        <f t="shared" si="17"/>
        <v>0</v>
      </c>
      <c r="Y66" s="576">
        <f t="shared" si="18"/>
        <v>0</v>
      </c>
      <c r="Z66" s="552"/>
      <c r="AA66" s="552"/>
      <c r="AB66" s="552"/>
      <c r="AC66" s="552"/>
      <c r="AD66" s="552"/>
      <c r="AE66" s="552"/>
      <c r="AF66" s="552"/>
      <c r="AG66" s="552"/>
      <c r="AH66" s="552"/>
      <c r="AI66" s="552"/>
      <c r="AJ66" s="552"/>
      <c r="AK66" s="552"/>
      <c r="AL66" s="552"/>
      <c r="AM66" s="552"/>
      <c r="AN66" s="582">
        <f t="shared" si="19"/>
        <v>0</v>
      </c>
      <c r="AO66" s="552"/>
      <c r="AP66" s="577">
        <f t="shared" si="20"/>
        <v>0</v>
      </c>
      <c r="AQ66" s="552"/>
      <c r="AR66" s="552"/>
      <c r="AS66" s="552"/>
      <c r="AT66" s="552"/>
      <c r="AU66" s="552"/>
      <c r="AV66" s="552"/>
      <c r="AW66" s="552"/>
      <c r="AX66" s="552"/>
      <c r="AY66" s="552"/>
      <c r="AZ66" s="552"/>
      <c r="BA66" s="552"/>
      <c r="BB66" s="552"/>
      <c r="BC66" s="552"/>
      <c r="BD66" s="552"/>
      <c r="BE66" s="552"/>
      <c r="BF66" s="552"/>
      <c r="BG66" s="574">
        <f t="shared" si="21"/>
        <v>0</v>
      </c>
      <c r="BH66" s="552"/>
      <c r="BI66" s="577">
        <f t="shared" si="22"/>
        <v>0</v>
      </c>
      <c r="BJ66" s="552"/>
      <c r="BK66" s="552"/>
      <c r="BL66" s="552"/>
      <c r="BM66" s="552"/>
      <c r="BN66" s="552"/>
      <c r="BO66" s="552"/>
      <c r="BP66" s="552"/>
      <c r="BQ66" s="552"/>
      <c r="BR66" s="552"/>
      <c r="BS66" s="552"/>
      <c r="BT66" s="552"/>
      <c r="BU66" s="552"/>
      <c r="BV66" s="552"/>
      <c r="BW66" s="552"/>
    </row>
    <row r="67" spans="1:75">
      <c r="A67" s="552">
        <v>63</v>
      </c>
      <c r="B67" s="552"/>
      <c r="C67" s="552"/>
      <c r="D67" s="552"/>
      <c r="E67" s="552"/>
      <c r="F67" s="552"/>
      <c r="G67" s="552"/>
      <c r="H67" s="552"/>
      <c r="I67" s="552"/>
      <c r="J67" s="552"/>
      <c r="K67" s="552"/>
      <c r="L67" s="552"/>
      <c r="M67" s="552" t="e">
        <f>VLOOKUP(L67,'償却率（定額法）'!$B$6:$C$104,2)</f>
        <v>#N/A</v>
      </c>
      <c r="N67" s="572"/>
      <c r="O67" s="572"/>
      <c r="P67" s="573">
        <f t="shared" si="12"/>
        <v>0</v>
      </c>
      <c r="Q67" s="574">
        <f t="shared" si="13"/>
        <v>1900</v>
      </c>
      <c r="R67" s="574">
        <f t="shared" si="14"/>
        <v>1</v>
      </c>
      <c r="S67" s="574">
        <f t="shared" si="15"/>
        <v>0</v>
      </c>
      <c r="T67" s="552" t="str">
        <f t="shared" si="16"/>
        <v/>
      </c>
      <c r="U67" s="575"/>
      <c r="V67" s="655">
        <v>1</v>
      </c>
      <c r="W67" s="552"/>
      <c r="X67" s="576">
        <f t="shared" si="17"/>
        <v>0</v>
      </c>
      <c r="Y67" s="576">
        <f t="shared" si="18"/>
        <v>0</v>
      </c>
      <c r="Z67" s="552"/>
      <c r="AA67" s="552"/>
      <c r="AB67" s="552"/>
      <c r="AC67" s="552"/>
      <c r="AD67" s="552"/>
      <c r="AE67" s="552"/>
      <c r="AF67" s="552"/>
      <c r="AG67" s="552"/>
      <c r="AH67" s="552"/>
      <c r="AI67" s="552"/>
      <c r="AJ67" s="552"/>
      <c r="AK67" s="552"/>
      <c r="AL67" s="552"/>
      <c r="AM67" s="552"/>
      <c r="AN67" s="582">
        <f t="shared" si="19"/>
        <v>0</v>
      </c>
      <c r="AO67" s="552"/>
      <c r="AP67" s="577">
        <f t="shared" si="20"/>
        <v>0</v>
      </c>
      <c r="AQ67" s="552"/>
      <c r="AR67" s="552"/>
      <c r="AS67" s="552"/>
      <c r="AT67" s="552"/>
      <c r="AU67" s="552"/>
      <c r="AV67" s="552"/>
      <c r="AW67" s="552"/>
      <c r="AX67" s="552"/>
      <c r="AY67" s="552"/>
      <c r="AZ67" s="552"/>
      <c r="BA67" s="552"/>
      <c r="BB67" s="552"/>
      <c r="BC67" s="552"/>
      <c r="BD67" s="552"/>
      <c r="BE67" s="552"/>
      <c r="BF67" s="552"/>
      <c r="BG67" s="574">
        <f t="shared" si="21"/>
        <v>0</v>
      </c>
      <c r="BH67" s="552"/>
      <c r="BI67" s="577">
        <f t="shared" si="22"/>
        <v>0</v>
      </c>
      <c r="BJ67" s="552"/>
      <c r="BK67" s="552"/>
      <c r="BL67" s="552"/>
      <c r="BM67" s="552"/>
      <c r="BN67" s="552"/>
      <c r="BO67" s="552"/>
      <c r="BP67" s="552"/>
      <c r="BQ67" s="552"/>
      <c r="BR67" s="552"/>
      <c r="BS67" s="552"/>
      <c r="BT67" s="552"/>
      <c r="BU67" s="552"/>
      <c r="BV67" s="552"/>
      <c r="BW67" s="552"/>
    </row>
    <row r="68" spans="1:75">
      <c r="A68" s="552"/>
      <c r="B68" s="552"/>
      <c r="C68" s="552"/>
      <c r="D68" s="552"/>
      <c r="E68" s="552"/>
      <c r="F68" s="552"/>
      <c r="G68" s="552"/>
      <c r="H68" s="552"/>
      <c r="I68" s="552"/>
      <c r="J68" s="552"/>
      <c r="K68" s="552"/>
      <c r="L68" s="552"/>
      <c r="M68" s="552" t="e">
        <f>VLOOKUP(L68,'償却率（定額法）'!$B$6:$C$104,2)</f>
        <v>#N/A</v>
      </c>
      <c r="N68" s="572"/>
      <c r="O68" s="572"/>
      <c r="P68" s="573">
        <f t="shared" si="0"/>
        <v>0</v>
      </c>
      <c r="Q68" s="574">
        <f t="shared" si="1"/>
        <v>1900</v>
      </c>
      <c r="R68" s="574">
        <f t="shared" si="2"/>
        <v>1</v>
      </c>
      <c r="S68" s="574">
        <f t="shared" si="3"/>
        <v>0</v>
      </c>
      <c r="T68" s="552" t="str">
        <f t="shared" si="4"/>
        <v/>
      </c>
      <c r="U68" s="575"/>
      <c r="V68" s="655">
        <v>1</v>
      </c>
      <c r="W68" s="552"/>
      <c r="X68" s="576">
        <f t="shared" si="10"/>
        <v>0</v>
      </c>
      <c r="Y68" s="576">
        <f t="shared" si="11"/>
        <v>0</v>
      </c>
      <c r="Z68" s="552"/>
      <c r="AA68" s="552"/>
      <c r="AB68" s="552"/>
      <c r="AC68" s="552"/>
      <c r="AD68" s="552"/>
      <c r="AE68" s="552"/>
      <c r="AF68" s="552"/>
      <c r="AG68" s="552"/>
      <c r="AH68" s="552"/>
      <c r="AI68" s="552"/>
      <c r="AJ68" s="552"/>
      <c r="AK68" s="552"/>
      <c r="AL68" s="552"/>
      <c r="AM68" s="552"/>
      <c r="AN68" s="582">
        <f t="shared" si="6"/>
        <v>0</v>
      </c>
      <c r="AO68" s="552"/>
      <c r="AP68" s="577">
        <f t="shared" si="7"/>
        <v>0</v>
      </c>
      <c r="AQ68" s="552"/>
      <c r="AR68" s="552"/>
      <c r="AS68" s="552"/>
      <c r="AT68" s="552"/>
      <c r="AU68" s="552"/>
      <c r="AV68" s="552"/>
      <c r="AW68" s="552"/>
      <c r="AX68" s="552"/>
      <c r="AY68" s="552"/>
      <c r="AZ68" s="552"/>
      <c r="BA68" s="552"/>
      <c r="BB68" s="552"/>
      <c r="BC68" s="552"/>
      <c r="BD68" s="552"/>
      <c r="BE68" s="552"/>
      <c r="BF68" s="552"/>
      <c r="BG68" s="574">
        <f t="shared" si="8"/>
        <v>0</v>
      </c>
      <c r="BH68" s="552"/>
      <c r="BI68" s="577">
        <f t="shared" si="9"/>
        <v>0</v>
      </c>
      <c r="BJ68" s="552"/>
      <c r="BK68" s="552"/>
      <c r="BL68" s="552"/>
      <c r="BM68" s="552"/>
      <c r="BN68" s="552"/>
      <c r="BO68" s="552"/>
      <c r="BP68" s="552"/>
      <c r="BQ68" s="552"/>
      <c r="BR68" s="552"/>
      <c r="BS68" s="552"/>
      <c r="BT68" s="552"/>
      <c r="BU68" s="552"/>
      <c r="BV68" s="552"/>
      <c r="BW68" s="552"/>
    </row>
  </sheetData>
  <autoFilter ref="A4:BW6" xr:uid="{00000000-0009-0000-0000-000006000000}"/>
  <mergeCells count="60">
    <mergeCell ref="BU3:BU4"/>
    <mergeCell ref="BV3:BV4"/>
    <mergeCell ref="BW3:BW4"/>
    <mergeCell ref="BO3:BO4"/>
    <mergeCell ref="BP3:BP4"/>
    <mergeCell ref="BQ3:BQ4"/>
    <mergeCell ref="BR3:BR4"/>
    <mergeCell ref="BS3:BS4"/>
    <mergeCell ref="BT3:BT4"/>
    <mergeCell ref="BN3:BN4"/>
    <mergeCell ref="BB3:BB4"/>
    <mergeCell ref="BC3:BD3"/>
    <mergeCell ref="BE3:BE4"/>
    <mergeCell ref="BF3:BF4"/>
    <mergeCell ref="BG3:BG4"/>
    <mergeCell ref="BH3:BH4"/>
    <mergeCell ref="BI3:BI4"/>
    <mergeCell ref="BJ3:BJ4"/>
    <mergeCell ref="BM3:BM4"/>
    <mergeCell ref="BL3:BL4"/>
    <mergeCell ref="BA3:BA4"/>
    <mergeCell ref="BK3:BK4"/>
    <mergeCell ref="AB3:AG3"/>
    <mergeCell ref="AH3:AH4"/>
    <mergeCell ref="AI3:AO3"/>
    <mergeCell ref="AP3:AP4"/>
    <mergeCell ref="AQ3:AQ4"/>
    <mergeCell ref="AR3:AU3"/>
    <mergeCell ref="AV3:AV4"/>
    <mergeCell ref="AW3:AW4"/>
    <mergeCell ref="AX3:AX4"/>
    <mergeCell ref="AY3:AY4"/>
    <mergeCell ref="AZ3:AZ4"/>
    <mergeCell ref="AA3:AA4"/>
    <mergeCell ref="N3:N4"/>
    <mergeCell ref="O3:O4"/>
    <mergeCell ref="P3:P4"/>
    <mergeCell ref="Q3:S3"/>
    <mergeCell ref="T3:T4"/>
    <mergeCell ref="U3:U4"/>
    <mergeCell ref="V3:V4"/>
    <mergeCell ref="W3:W4"/>
    <mergeCell ref="X3:X4"/>
    <mergeCell ref="Y3:Y4"/>
    <mergeCell ref="Z3:Z4"/>
    <mergeCell ref="M3:M4"/>
    <mergeCell ref="A1:C1"/>
    <mergeCell ref="D1:G1"/>
    <mergeCell ref="A3:A4"/>
    <mergeCell ref="B3:B4"/>
    <mergeCell ref="C3:C4"/>
    <mergeCell ref="D3:D4"/>
    <mergeCell ref="E3:E4"/>
    <mergeCell ref="J3:J4"/>
    <mergeCell ref="K3:K4"/>
    <mergeCell ref="L3:L4"/>
    <mergeCell ref="F3:F4"/>
    <mergeCell ref="G3:G4"/>
    <mergeCell ref="H3:H4"/>
    <mergeCell ref="I3:I4"/>
  </mergeCells>
  <phoneticPr fontId="2"/>
  <pageMargins left="0.7" right="0.7" top="0.75" bottom="0.75" header="0.3" footer="0.3"/>
  <pageSetup paperSize="8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44</vt:i4>
      </vt:variant>
      <vt:variant>
        <vt:lpstr>名前付き一覧</vt:lpstr>
      </vt:variant>
      <vt:variant>
        <vt:i4>24</vt:i4>
      </vt:variant>
    </vt:vector>
  </HeadingPairs>
  <TitlesOfParts>
    <vt:vector size="68" baseType="lpstr">
      <vt:lpstr>固定資産台帳</vt:lpstr>
      <vt:lpstr>固定資産台帳記載項目</vt:lpstr>
      <vt:lpstr>土地</vt:lpstr>
      <vt:lpstr>建物及び建物附属設備</vt:lpstr>
      <vt:lpstr>建設仮勘定</vt:lpstr>
      <vt:lpstr>工作物</vt:lpstr>
      <vt:lpstr>原本</vt:lpstr>
      <vt:lpstr>償却率（定額法）</vt:lpstr>
      <vt:lpstr>物品</vt:lpstr>
      <vt:lpstr>固定資産集計表</vt:lpstr>
      <vt:lpstr>償還年次表</vt:lpstr>
      <vt:lpstr>賞与・退職手当引当金</vt:lpstr>
      <vt:lpstr>様式目次</vt:lpstr>
      <vt:lpstr>行政コスト及び純資産変動計算書</vt:lpstr>
      <vt:lpstr>個別計算</vt:lpstr>
      <vt:lpstr>対象範囲</vt:lpstr>
      <vt:lpstr>相関図</vt:lpstr>
      <vt:lpstr>BS資料①</vt:lpstr>
      <vt:lpstr>BS資料⓶</vt:lpstr>
      <vt:lpstr>BS　徴収不能引当金</vt:lpstr>
      <vt:lpstr>PL資料①</vt:lpstr>
      <vt:lpstr>PL資料⓶</vt:lpstr>
      <vt:lpstr>NW資料①</vt:lpstr>
      <vt:lpstr>CF資料①</vt:lpstr>
      <vt:lpstr>第３章加工</vt:lpstr>
      <vt:lpstr>投資・出資金</vt:lpstr>
      <vt:lpstr>基金・貸付金</vt:lpstr>
      <vt:lpstr>未収金及び長期延滞債権</vt:lpstr>
      <vt:lpstr>補助金</vt:lpstr>
      <vt:lpstr>財源明細</vt:lpstr>
      <vt:lpstr>財源情報明細</vt:lpstr>
      <vt:lpstr>按分表</vt:lpstr>
      <vt:lpstr>按分率</vt:lpstr>
      <vt:lpstr>貸借対照表 (按分)</vt:lpstr>
      <vt:lpstr>行政コスト計算書 (按分)</vt:lpstr>
      <vt:lpstr>純資産変動計算書 (按分)</vt:lpstr>
      <vt:lpstr>資金収支計算書 (按分)</vt:lpstr>
      <vt:lpstr>作成例</vt:lpstr>
      <vt:lpstr>構成団体按分後財務書類</vt:lpstr>
      <vt:lpstr>貸借対照表 (構成団体向け)</vt:lpstr>
      <vt:lpstr>行政コスト計算書  (構成団体向け)</vt:lpstr>
      <vt:lpstr>純資産変動計算書 (構成団体向け)</vt:lpstr>
      <vt:lpstr>行政コスト及び純資産変動計算書 (構成団体向け)</vt:lpstr>
      <vt:lpstr>資金収支計算書 ( 構成団体向け)</vt:lpstr>
      <vt:lpstr>基金・貸付金!Print_Area</vt:lpstr>
      <vt:lpstr>建物及び建物附属設備!Print_Area</vt:lpstr>
      <vt:lpstr>固定資産集計表!Print_Area</vt:lpstr>
      <vt:lpstr>工作物!Print_Area</vt:lpstr>
      <vt:lpstr>構成団体按分後財務書類!Print_Area</vt:lpstr>
      <vt:lpstr>行政コスト及び純資産変動計算書!Print_Area</vt:lpstr>
      <vt:lpstr>'行政コスト及び純資産変動計算書 (構成団体向け)'!Print_Area</vt:lpstr>
      <vt:lpstr>'行政コスト計算書  (構成団体向け)'!Print_Area</vt:lpstr>
      <vt:lpstr>'行政コスト計算書 (按分)'!Print_Area</vt:lpstr>
      <vt:lpstr>財源情報明細!Print_Area</vt:lpstr>
      <vt:lpstr>財源明細!Print_Area</vt:lpstr>
      <vt:lpstr>作成例!Print_Area</vt:lpstr>
      <vt:lpstr>'資金収支計算書 ( 構成団体向け)'!Print_Area</vt:lpstr>
      <vt:lpstr>'資金収支計算書 (按分)'!Print_Area</vt:lpstr>
      <vt:lpstr>'純資産変動計算書 (按分)'!Print_Area</vt:lpstr>
      <vt:lpstr>'純資産変動計算書 (構成団体向け)'!Print_Area</vt:lpstr>
      <vt:lpstr>'貸借対照表 (按分)'!Print_Area</vt:lpstr>
      <vt:lpstr>'貸借対照表 (構成団体向け)'!Print_Area</vt:lpstr>
      <vt:lpstr>土地!Print_Area</vt:lpstr>
      <vt:lpstr>投資・出資金!Print_Area</vt:lpstr>
      <vt:lpstr>物品!Print_Area</vt:lpstr>
      <vt:lpstr>補助金!Print_Area</vt:lpstr>
      <vt:lpstr>未収金及び長期延滞債権!Print_Area</vt:lpstr>
      <vt:lpstr>様式目次!Print_Area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kitakou</cp:lastModifiedBy>
  <cp:lastPrinted>2023-02-13T01:14:44Z</cp:lastPrinted>
  <dcterms:created xsi:type="dcterms:W3CDTF">2016-12-12T23:36:52Z</dcterms:created>
  <dcterms:modified xsi:type="dcterms:W3CDTF">2025-03-28T10:32:22Z</dcterms:modified>
</cp:coreProperties>
</file>